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GA\Downloads\"/>
    </mc:Choice>
  </mc:AlternateContent>
  <xr:revisionPtr revIDLastSave="0" documentId="13_ncr:1_{A2E16DED-BB9D-4816-98C7-2EABBA3B0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" r:id="rId1"/>
    <sheet name="INDICE" sheetId="2" r:id="rId2"/>
    <sheet name="PRESENTACIÓN" sheetId="3" r:id="rId3"/>
    <sheet name="DEFINICIÓN_DE_FACTORES" sheetId="4" r:id="rId4"/>
    <sheet name="PONDERACIÓN" sheetId="5" r:id="rId5"/>
    <sheet name="TABLA_DE_VALORACIÓN" sheetId="6" r:id="rId6"/>
    <sheet name="ANEXO_FTO__A__OCUP" sheetId="7" r:id="rId7"/>
    <sheet name="MANUAL_DESCRIPTIVO" sheetId="8" r:id="rId8"/>
    <sheet name="valoracion_de_cargos_" sheetId="9" r:id="rId9"/>
  </sheets>
  <definedNames>
    <definedName name="COMPLEJIDADDELCARGO">TABLA_DE_VALORACIÓN!$B$38:$F$43</definedName>
    <definedName name="EDUCACIÓN">TABLA_DE_VALORACIÓN!$B$5:$F$10</definedName>
    <definedName name="ESFUERZOFÍSICO">TABLA_DE_VALORACIÓN!$B$115:$F$120</definedName>
    <definedName name="ESFUERZOMENTAL">TABLA_DE_VALORACIÓN!$B$126:$F$131</definedName>
    <definedName name="ESFUERZOVISUAL">TABLA_DE_VALORACIÓN!$B$137:$F$142</definedName>
    <definedName name="EXPERIENCIA">TABLA_DE_VALORACIÓN!$B$17:$F$21</definedName>
    <definedName name="HABILIDADMENTAL">TABLA_DE_VALORACIÓN!$B$27:$F$32</definedName>
    <definedName name="RESPONSABILIDADPORCALIDAD">TABLA_DE_VALORACIÓN!$B$82:$F$87</definedName>
    <definedName name="RESPONSABILIDADPORCONTACTOCONCLIENTE">TABLA_DE_VALORACIÓN!$B$71:$F$76</definedName>
    <definedName name="RESPONSABILIDADPORERRORES">TABLA_DE_VALORACIÓN!$B$49:$F$54</definedName>
    <definedName name="RESPONSABILIDADPORMANEJODEINF">TABLA_DE_VALORACIÓN!$B$60:$F$65</definedName>
    <definedName name="RESPONSABILIDADPORMATERIALESINVENTARIO">TABLA_DE_VALORACIÓN!$B$104:$F$109</definedName>
    <definedName name="RESPONSABILIDADPORSEGURIDADEINTEGRIDAD">TABLA_DE_VALORACIÓN!$B$93:$F$98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C19" i="6"/>
  <c r="C20" i="6"/>
  <c r="C21" i="6"/>
  <c r="C17" i="6"/>
  <c r="D10" i="9"/>
  <c r="T16" i="9" l="1"/>
  <c r="B18" i="9"/>
  <c r="B17" i="9"/>
  <c r="B16" i="9"/>
  <c r="B15" i="9"/>
  <c r="B14" i="9"/>
  <c r="B13" i="9"/>
  <c r="B12" i="9"/>
  <c r="B11" i="9"/>
  <c r="B10" i="9"/>
  <c r="C142" i="6"/>
  <c r="C141" i="6"/>
  <c r="C140" i="6"/>
  <c r="C139" i="6"/>
  <c r="C138" i="6"/>
  <c r="B136" i="6"/>
  <c r="B135" i="6"/>
  <c r="C131" i="6"/>
  <c r="C130" i="6"/>
  <c r="C129" i="6"/>
  <c r="C128" i="6"/>
  <c r="C127" i="6"/>
  <c r="B125" i="6"/>
  <c r="B124" i="6"/>
  <c r="C120" i="6"/>
  <c r="C119" i="6"/>
  <c r="C118" i="6"/>
  <c r="C117" i="6"/>
  <c r="C116" i="6"/>
  <c r="B114" i="6"/>
  <c r="B113" i="6"/>
  <c r="C109" i="6"/>
  <c r="C108" i="6"/>
  <c r="C107" i="6"/>
  <c r="C106" i="6"/>
  <c r="C105" i="6"/>
  <c r="B103" i="6"/>
  <c r="B102" i="6"/>
  <c r="C98" i="6"/>
  <c r="C97" i="6"/>
  <c r="C96" i="6"/>
  <c r="C95" i="6"/>
  <c r="C94" i="6"/>
  <c r="B92" i="6"/>
  <c r="B91" i="6"/>
  <c r="C87" i="6"/>
  <c r="C86" i="6"/>
  <c r="C85" i="6"/>
  <c r="C84" i="6"/>
  <c r="C83" i="6"/>
  <c r="B81" i="6"/>
  <c r="B80" i="6"/>
  <c r="C76" i="6"/>
  <c r="C75" i="6"/>
  <c r="C74" i="6"/>
  <c r="C73" i="6"/>
  <c r="C72" i="6"/>
  <c r="B70" i="6"/>
  <c r="B69" i="6"/>
  <c r="C65" i="6"/>
  <c r="C64" i="6"/>
  <c r="C63" i="6"/>
  <c r="C62" i="6"/>
  <c r="C61" i="6"/>
  <c r="B59" i="6"/>
  <c r="B58" i="6"/>
  <c r="C54" i="6"/>
  <c r="C53" i="6"/>
  <c r="C52" i="6"/>
  <c r="C51" i="6"/>
  <c r="C50" i="6"/>
  <c r="B48" i="6"/>
  <c r="B47" i="6"/>
  <c r="C43" i="6"/>
  <c r="C42" i="6"/>
  <c r="C41" i="6"/>
  <c r="C40" i="6"/>
  <c r="C39" i="6"/>
  <c r="B37" i="6"/>
  <c r="B36" i="6"/>
  <c r="C32" i="6"/>
  <c r="C31" i="6"/>
  <c r="C30" i="6"/>
  <c r="C29" i="6"/>
  <c r="C28" i="6"/>
  <c r="B26" i="6"/>
  <c r="B25" i="6"/>
  <c r="B15" i="6"/>
  <c r="B14" i="6"/>
  <c r="C10" i="6"/>
  <c r="C9" i="6"/>
  <c r="C8" i="6"/>
  <c r="C7" i="6"/>
  <c r="C6" i="6"/>
  <c r="B4" i="6"/>
  <c r="B3" i="6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I139" i="6"/>
  <c r="I128" i="6"/>
  <c r="I117" i="6"/>
  <c r="I106" i="6"/>
  <c r="I95" i="6"/>
  <c r="I84" i="6"/>
  <c r="I73" i="6"/>
  <c r="I62" i="6"/>
  <c r="I51" i="6"/>
  <c r="I40" i="6"/>
  <c r="I29" i="6"/>
  <c r="I18" i="6"/>
  <c r="I7" i="6"/>
  <c r="F19" i="5"/>
  <c r="D19" i="5"/>
  <c r="G18" i="5"/>
  <c r="I18" i="5" s="1"/>
  <c r="D142" i="6" s="1"/>
  <c r="E142" i="6" s="1"/>
  <c r="G17" i="5"/>
  <c r="I17" i="5" s="1"/>
  <c r="G16" i="5"/>
  <c r="I16" i="5" s="1"/>
  <c r="G15" i="5"/>
  <c r="I15" i="5" s="1"/>
  <c r="D109" i="6" s="1"/>
  <c r="E109" i="6" s="1"/>
  <c r="G14" i="5"/>
  <c r="I14" i="5" s="1"/>
  <c r="D98" i="6" s="1"/>
  <c r="E98" i="6" s="1"/>
  <c r="G13" i="5"/>
  <c r="I13" i="5" s="1"/>
  <c r="G12" i="5"/>
  <c r="I12" i="5" s="1"/>
  <c r="G11" i="5"/>
  <c r="I11" i="5" s="1"/>
  <c r="G10" i="5"/>
  <c r="I10" i="5" s="1"/>
  <c r="D54" i="6" s="1"/>
  <c r="E54" i="6" s="1"/>
  <c r="G9" i="5"/>
  <c r="I9" i="5" s="1"/>
  <c r="G8" i="5"/>
  <c r="I8" i="5" s="1"/>
  <c r="G7" i="5"/>
  <c r="I7" i="5" s="1"/>
  <c r="G6" i="5"/>
  <c r="L16" i="9" l="1"/>
  <c r="T15" i="9"/>
  <c r="L15" i="9"/>
  <c r="L14" i="9"/>
  <c r="G19" i="5"/>
  <c r="I6" i="5"/>
  <c r="F10" i="6" s="1"/>
  <c r="D21" i="6"/>
  <c r="F21" i="6"/>
  <c r="H7" i="5"/>
  <c r="D17" i="6" s="1"/>
  <c r="E17" i="6" s="1"/>
  <c r="D76" i="6"/>
  <c r="H12" i="5"/>
  <c r="D72" i="6" s="1"/>
  <c r="E72" i="6" s="1"/>
  <c r="D120" i="6"/>
  <c r="H16" i="5"/>
  <c r="D116" i="6" s="1"/>
  <c r="D65" i="6"/>
  <c r="H11" i="5"/>
  <c r="D61" i="6" s="1"/>
  <c r="N17" i="9" s="1"/>
  <c r="D87" i="6"/>
  <c r="H13" i="5"/>
  <c r="D83" i="6" s="1"/>
  <c r="F98" i="6"/>
  <c r="D43" i="6"/>
  <c r="H9" i="5"/>
  <c r="D39" i="6" s="1"/>
  <c r="F142" i="6"/>
  <c r="D32" i="6"/>
  <c r="H8" i="5"/>
  <c r="D28" i="6" s="1"/>
  <c r="F54" i="6"/>
  <c r="F109" i="6"/>
  <c r="D131" i="6"/>
  <c r="H17" i="5"/>
  <c r="D127" i="6" s="1"/>
  <c r="E76" i="6"/>
  <c r="I71" i="6"/>
  <c r="D73" i="6" s="1"/>
  <c r="H14" i="5"/>
  <c r="D94" i="6" s="1"/>
  <c r="I93" i="6" s="1"/>
  <c r="H10" i="5"/>
  <c r="D50" i="6" s="1"/>
  <c r="I49" i="6" s="1"/>
  <c r="H15" i="5"/>
  <c r="D105" i="6" s="1"/>
  <c r="H18" i="5"/>
  <c r="D138" i="6" s="1"/>
  <c r="I137" i="6" s="1"/>
  <c r="I19" i="5"/>
  <c r="D74" i="6" l="1"/>
  <c r="P14" i="9"/>
  <c r="H14" i="9"/>
  <c r="H15" i="9"/>
  <c r="H13" i="9"/>
  <c r="H16" i="9"/>
  <c r="D10" i="6"/>
  <c r="E21" i="6"/>
  <c r="I17" i="6" s="1"/>
  <c r="E18" i="6" s="1"/>
  <c r="E19" i="6" s="1"/>
  <c r="E20" i="6" s="1"/>
  <c r="E22" i="6" s="1"/>
  <c r="I19" i="6" s="1"/>
  <c r="I20" i="6" s="1"/>
  <c r="I21" i="6" s="1"/>
  <c r="I22" i="6" s="1"/>
  <c r="F15" i="9"/>
  <c r="F16" i="9"/>
  <c r="F13" i="9"/>
  <c r="N15" i="9"/>
  <c r="N16" i="9"/>
  <c r="V10" i="9"/>
  <c r="V14" i="9"/>
  <c r="V16" i="9"/>
  <c r="I16" i="6"/>
  <c r="D18" i="6" s="1"/>
  <c r="E116" i="6"/>
  <c r="F116" i="6" s="1"/>
  <c r="X11" i="9"/>
  <c r="X12" i="9"/>
  <c r="X13" i="9"/>
  <c r="X14" i="9"/>
  <c r="X15" i="9"/>
  <c r="X16" i="9"/>
  <c r="Z15" i="9"/>
  <c r="Z16" i="9"/>
  <c r="E120" i="6"/>
  <c r="I116" i="6" s="1"/>
  <c r="E117" i="6" s="1"/>
  <c r="E118" i="6" s="1"/>
  <c r="E119" i="6" s="1"/>
  <c r="E121" i="6" s="1"/>
  <c r="I118" i="6" s="1"/>
  <c r="I119" i="6" s="1"/>
  <c r="I120" i="6" s="1"/>
  <c r="I121" i="6" s="1"/>
  <c r="X10" i="9"/>
  <c r="X17" i="9"/>
  <c r="H6" i="5"/>
  <c r="J15" i="9"/>
  <c r="J16" i="9"/>
  <c r="F17" i="6"/>
  <c r="P16" i="9"/>
  <c r="P15" i="9"/>
  <c r="I115" i="6"/>
  <c r="D117" i="6" s="1"/>
  <c r="D118" i="6" s="1"/>
  <c r="E127" i="6"/>
  <c r="E28" i="6"/>
  <c r="E39" i="6"/>
  <c r="E83" i="6"/>
  <c r="E105" i="6"/>
  <c r="E10" i="6"/>
  <c r="E94" i="6"/>
  <c r="D95" i="6"/>
  <c r="E131" i="6"/>
  <c r="I126" i="6"/>
  <c r="D128" i="6" s="1"/>
  <c r="E32" i="6"/>
  <c r="I27" i="6"/>
  <c r="D29" i="6" s="1"/>
  <c r="H17" i="9" s="1"/>
  <c r="E43" i="6"/>
  <c r="I38" i="6"/>
  <c r="D40" i="6" s="1"/>
  <c r="J10" i="9" s="1"/>
  <c r="E138" i="6"/>
  <c r="D139" i="6"/>
  <c r="D140" i="6" s="1"/>
  <c r="D51" i="6"/>
  <c r="D52" i="6" s="1"/>
  <c r="E50" i="6"/>
  <c r="I104" i="6"/>
  <c r="D106" i="6" s="1"/>
  <c r="F72" i="6"/>
  <c r="E61" i="6"/>
  <c r="E87" i="6"/>
  <c r="I82" i="6"/>
  <c r="D84" i="6" s="1"/>
  <c r="H19" i="5"/>
  <c r="D6" i="6"/>
  <c r="F6" i="6"/>
  <c r="F76" i="6"/>
  <c r="I72" i="6"/>
  <c r="E73" i="6" s="1"/>
  <c r="E74" i="6" s="1"/>
  <c r="E75" i="6" s="1"/>
  <c r="E77" i="6" s="1"/>
  <c r="I74" i="6" s="1"/>
  <c r="I75" i="6" s="1"/>
  <c r="I76" i="6" s="1"/>
  <c r="I77" i="6" s="1"/>
  <c r="E65" i="6"/>
  <c r="I60" i="6"/>
  <c r="D62" i="6" s="1"/>
  <c r="F17" i="9" l="1"/>
  <c r="F12" i="9"/>
  <c r="F11" i="9"/>
  <c r="D19" i="6"/>
  <c r="F18" i="9" s="1"/>
  <c r="D75" i="6"/>
  <c r="P17" i="9"/>
  <c r="P11" i="9"/>
  <c r="P12" i="9"/>
  <c r="D107" i="6"/>
  <c r="V11" i="9"/>
  <c r="V12" i="9"/>
  <c r="V13" i="9"/>
  <c r="V17" i="9"/>
  <c r="D119" i="6"/>
  <c r="D121" i="6" s="1"/>
  <c r="X18" i="9"/>
  <c r="D53" i="6"/>
  <c r="L17" i="9"/>
  <c r="L12" i="9"/>
  <c r="D141" i="6"/>
  <c r="AB18" i="9"/>
  <c r="AB12" i="9"/>
  <c r="AB13" i="9"/>
  <c r="AB17" i="9"/>
  <c r="D96" i="6"/>
  <c r="T11" i="9"/>
  <c r="T12" i="9"/>
  <c r="T13" i="9"/>
  <c r="T14" i="9"/>
  <c r="F18" i="6"/>
  <c r="F19" i="6" s="1"/>
  <c r="F20" i="6" s="1"/>
  <c r="F22" i="6" s="1"/>
  <c r="D85" i="6"/>
  <c r="R16" i="9"/>
  <c r="R14" i="9"/>
  <c r="R15" i="9"/>
  <c r="F120" i="6"/>
  <c r="D129" i="6"/>
  <c r="Z17" i="9"/>
  <c r="D63" i="6"/>
  <c r="N10" i="9"/>
  <c r="D41" i="6"/>
  <c r="J17" i="9"/>
  <c r="F117" i="6"/>
  <c r="F118" i="6" s="1"/>
  <c r="F119" i="6" s="1"/>
  <c r="F121" i="6" s="1"/>
  <c r="I5" i="6"/>
  <c r="D7" i="6" s="1"/>
  <c r="D30" i="6"/>
  <c r="H10" i="9"/>
  <c r="Z10" i="9"/>
  <c r="D20" i="6"/>
  <c r="F10" i="9"/>
  <c r="F138" i="6"/>
  <c r="I138" i="6"/>
  <c r="E139" i="6" s="1"/>
  <c r="E140" i="6" s="1"/>
  <c r="E141" i="6" s="1"/>
  <c r="E143" i="6" s="1"/>
  <c r="I140" i="6" s="1"/>
  <c r="I141" i="6" s="1"/>
  <c r="I142" i="6" s="1"/>
  <c r="I143" i="6" s="1"/>
  <c r="I28" i="6"/>
  <c r="E29" i="6" s="1"/>
  <c r="E30" i="6" s="1"/>
  <c r="E31" i="6" s="1"/>
  <c r="E33" i="6" s="1"/>
  <c r="I30" i="6" s="1"/>
  <c r="I31" i="6" s="1"/>
  <c r="I32" i="6" s="1"/>
  <c r="I33" i="6" s="1"/>
  <c r="F32" i="6"/>
  <c r="F94" i="6"/>
  <c r="I94" i="6"/>
  <c r="E95" i="6" s="1"/>
  <c r="E96" i="6" s="1"/>
  <c r="E97" i="6" s="1"/>
  <c r="E99" i="6" s="1"/>
  <c r="I96" i="6" s="1"/>
  <c r="I97" i="6" s="1"/>
  <c r="I98" i="6" s="1"/>
  <c r="I99" i="6" s="1"/>
  <c r="F105" i="6"/>
  <c r="I105" i="6"/>
  <c r="E106" i="6" s="1"/>
  <c r="E107" i="6" s="1"/>
  <c r="E108" i="6" s="1"/>
  <c r="E110" i="6" s="1"/>
  <c r="I107" i="6" s="1"/>
  <c r="I108" i="6" s="1"/>
  <c r="I109" i="6" s="1"/>
  <c r="I110" i="6" s="1"/>
  <c r="F39" i="6"/>
  <c r="F127" i="6"/>
  <c r="F50" i="6"/>
  <c r="I50" i="6"/>
  <c r="E51" i="6" s="1"/>
  <c r="E52" i="6" s="1"/>
  <c r="E53" i="6" s="1"/>
  <c r="E55" i="6" s="1"/>
  <c r="I52" i="6" s="1"/>
  <c r="I53" i="6" s="1"/>
  <c r="I54" i="6" s="1"/>
  <c r="I55" i="6" s="1"/>
  <c r="F28" i="6"/>
  <c r="F87" i="6"/>
  <c r="I83" i="6"/>
  <c r="E84" i="6" s="1"/>
  <c r="E85" i="6" s="1"/>
  <c r="E86" i="6" s="1"/>
  <c r="E88" i="6" s="1"/>
  <c r="I85" i="6" s="1"/>
  <c r="I86" i="6" s="1"/>
  <c r="I87" i="6" s="1"/>
  <c r="I88" i="6" s="1"/>
  <c r="F43" i="6"/>
  <c r="I39" i="6"/>
  <c r="E40" i="6" s="1"/>
  <c r="E41" i="6" s="1"/>
  <c r="E42" i="6" s="1"/>
  <c r="E44" i="6" s="1"/>
  <c r="I41" i="6" s="1"/>
  <c r="I42" i="6" s="1"/>
  <c r="I43" i="6" s="1"/>
  <c r="I44" i="6" s="1"/>
  <c r="F131" i="6"/>
  <c r="I127" i="6"/>
  <c r="E128" i="6" s="1"/>
  <c r="E129" i="6" s="1"/>
  <c r="E130" i="6" s="1"/>
  <c r="E132" i="6" s="1"/>
  <c r="I129" i="6" s="1"/>
  <c r="I130" i="6" s="1"/>
  <c r="I131" i="6" s="1"/>
  <c r="I132" i="6" s="1"/>
  <c r="F83" i="6"/>
  <c r="F73" i="6"/>
  <c r="F74" i="6" s="1"/>
  <c r="F75" i="6" s="1"/>
  <c r="F77" i="6" s="1"/>
  <c r="I61" i="6"/>
  <c r="E62" i="6" s="1"/>
  <c r="E63" i="6" s="1"/>
  <c r="E64" i="6" s="1"/>
  <c r="E66" i="6" s="1"/>
  <c r="I63" i="6" s="1"/>
  <c r="I64" i="6" s="1"/>
  <c r="I65" i="6" s="1"/>
  <c r="I66" i="6" s="1"/>
  <c r="F65" i="6"/>
  <c r="E6" i="6"/>
  <c r="I6" i="6" s="1"/>
  <c r="F61" i="6"/>
  <c r="D17" i="9" l="1"/>
  <c r="D18" i="9"/>
  <c r="D22" i="6"/>
  <c r="F14" i="9"/>
  <c r="D108" i="6"/>
  <c r="V18" i="9"/>
  <c r="D97" i="6"/>
  <c r="D99" i="6" s="1"/>
  <c r="T17" i="9"/>
  <c r="T18" i="9"/>
  <c r="T10" i="9"/>
  <c r="D55" i="6"/>
  <c r="L18" i="9"/>
  <c r="L13" i="9"/>
  <c r="L11" i="9"/>
  <c r="L10" i="9"/>
  <c r="D42" i="6"/>
  <c r="J18" i="9"/>
  <c r="J12" i="9"/>
  <c r="J11" i="9"/>
  <c r="D86" i="6"/>
  <c r="R17" i="9"/>
  <c r="R11" i="9"/>
  <c r="R12" i="9"/>
  <c r="R10" i="9"/>
  <c r="D31" i="6"/>
  <c r="D33" i="6" s="1"/>
  <c r="H18" i="9"/>
  <c r="H12" i="9"/>
  <c r="H11" i="9"/>
  <c r="D64" i="6"/>
  <c r="N18" i="9"/>
  <c r="D77" i="6"/>
  <c r="P18" i="9"/>
  <c r="P10" i="9"/>
  <c r="P13" i="9"/>
  <c r="D130" i="6"/>
  <c r="Z11" i="9"/>
  <c r="Z12" i="9"/>
  <c r="Z18" i="9"/>
  <c r="D143" i="6"/>
  <c r="AB11" i="9"/>
  <c r="AB10" i="9"/>
  <c r="AB14" i="9"/>
  <c r="AB15" i="9"/>
  <c r="AB16" i="9"/>
  <c r="D8" i="6"/>
  <c r="F62" i="6"/>
  <c r="F63" i="6" s="1"/>
  <c r="F64" i="6" s="1"/>
  <c r="F66" i="6" s="1"/>
  <c r="F51" i="6"/>
  <c r="F52" i="6" s="1"/>
  <c r="F53" i="6" s="1"/>
  <c r="F55" i="6" s="1"/>
  <c r="E7" i="6"/>
  <c r="E8" i="6" s="1"/>
  <c r="E9" i="6" s="1"/>
  <c r="E11" i="6" s="1"/>
  <c r="I8" i="6" s="1"/>
  <c r="F128" i="6"/>
  <c r="F129" i="6" s="1"/>
  <c r="F130" i="6" s="1"/>
  <c r="F132" i="6" s="1"/>
  <c r="F84" i="6"/>
  <c r="F85" i="6" s="1"/>
  <c r="F86" i="6" s="1"/>
  <c r="F88" i="6" s="1"/>
  <c r="F29" i="6"/>
  <c r="F30" i="6" s="1"/>
  <c r="F31" i="6" s="1"/>
  <c r="F33" i="6" s="1"/>
  <c r="F106" i="6"/>
  <c r="F107" i="6" s="1"/>
  <c r="F108" i="6" s="1"/>
  <c r="F110" i="6" s="1"/>
  <c r="F95" i="6"/>
  <c r="F96" i="6" s="1"/>
  <c r="F97" i="6" s="1"/>
  <c r="F99" i="6" s="1"/>
  <c r="F40" i="6"/>
  <c r="F41" i="6" s="1"/>
  <c r="F42" i="6" s="1"/>
  <c r="F44" i="6" s="1"/>
  <c r="F139" i="6"/>
  <c r="F140" i="6" s="1"/>
  <c r="F141" i="6" s="1"/>
  <c r="F143" i="6" s="1"/>
  <c r="D110" i="6" l="1"/>
  <c r="V15" i="9"/>
  <c r="D88" i="6"/>
  <c r="R18" i="9"/>
  <c r="R13" i="9"/>
  <c r="Z13" i="9"/>
  <c r="Z14" i="9"/>
  <c r="D132" i="6"/>
  <c r="D44" i="6"/>
  <c r="J14" i="9"/>
  <c r="J13" i="9"/>
  <c r="D9" i="6"/>
  <c r="D11" i="9"/>
  <c r="D66" i="6"/>
  <c r="N11" i="9"/>
  <c r="N13" i="9"/>
  <c r="N12" i="9"/>
  <c r="N14" i="9"/>
  <c r="D12" i="9"/>
  <c r="I9" i="6"/>
  <c r="I10" i="6" s="1"/>
  <c r="I11" i="6" s="1"/>
  <c r="F7" i="6"/>
  <c r="F8" i="6" s="1"/>
  <c r="F9" i="6" s="1"/>
  <c r="F11" i="6" s="1"/>
  <c r="D16" i="9" l="1"/>
  <c r="D13" i="9"/>
  <c r="D15" i="9"/>
  <c r="D14" i="9"/>
  <c r="D11" i="6"/>
</calcChain>
</file>

<file path=xl/sharedStrings.xml><?xml version="1.0" encoding="utf-8"?>
<sst xmlns="http://schemas.openxmlformats.org/spreadsheetml/2006/main" count="1372" uniqueCount="463">
  <si>
    <t>SERVICIO NACIONAL DE APRENDIZAJE - SENA</t>
  </si>
  <si>
    <t>MANUAL DE VALORACIÓN DE CARGOS - MÉTODO ASIGNACIÓN DE PUNTOS POR FACTORES</t>
  </si>
  <si>
    <t>SERVIOLAM S.A.S</t>
  </si>
  <si>
    <t>MISIÓN</t>
  </si>
  <si>
    <t>VISIÓN</t>
  </si>
  <si>
    <t>Ofrecer servicios integrales de aseo, mantenimiento y cafetería seguros y personalizados especialmente a conjuntos residenciales en Soacha y Bogotá, a través de un equipo capacitado y comprometido con la satisfacción de nuestros clientes</t>
  </si>
  <si>
    <t>En el año 2027 ser la empresa líder en servicio de aseo y cafetería, caracterizándonos por la responsabilidad ambiental.</t>
  </si>
  <si>
    <t>VALORES</t>
  </si>
  <si>
    <t>¿QUÉ ES EL MÉTODO DE VALORACIÓN DE PUNTOS POR FACTOR?</t>
  </si>
  <si>
    <t>¿CUÁLES SON LOS FACTORES QUE SE EVALUARÁN EN ESTE MÉTODO?</t>
  </si>
  <si>
    <t>FACTORES</t>
  </si>
  <si>
    <t>SUBFACTORES</t>
  </si>
  <si>
    <t>Habilidad</t>
  </si>
  <si>
    <t>Educación, experiencia, habilidad mental, complejidad del cargo.</t>
  </si>
  <si>
    <t>Responsabilidad</t>
  </si>
  <si>
    <t>Por errores, por manejo de información, por contacto con cliente, por calidad del servicio o producto, por seguridad e integridad propia y de terceros, por materiales e inventario.</t>
  </si>
  <si>
    <t>Esfuerzo</t>
  </si>
  <si>
    <t>Físico, mental y visual.</t>
  </si>
  <si>
    <t>¿CUÁLES SON LOS CARGOS QUE SE EVALUARÁN?</t>
  </si>
  <si>
    <t>Aseador y Servicio Doméstico</t>
  </si>
  <si>
    <t>Asistente de Nomina</t>
  </si>
  <si>
    <t>Asistente de Talento Humano</t>
  </si>
  <si>
    <t>Coordinador Administrativo</t>
  </si>
  <si>
    <t>Coordinador de Talento Humano</t>
  </si>
  <si>
    <t>Director Administrativo</t>
  </si>
  <si>
    <t>Gerente General</t>
  </si>
  <si>
    <t>Operario de Servicios Generales</t>
  </si>
  <si>
    <t>Supervisor de Aseo y Mantenimiento</t>
  </si>
  <si>
    <t>FACTOR</t>
  </si>
  <si>
    <t>DESCRIPCIÓN</t>
  </si>
  <si>
    <t>EDUCACIÓN</t>
  </si>
  <si>
    <t>Nivel de formación académica formal y los estudios necesarios requeridos para desempeñar el cargo, que proporcionan los conocimientos teóricos indispensables para el adecuado cumplimiento de sus funciones y responsabilidades.</t>
  </si>
  <si>
    <t>EXPERIENCIA</t>
  </si>
  <si>
    <t>Tiempo y tipo de experiencia laboral requeridos para desempeñar el cargo, que permiten aplicar conocimientos y habilidades prácticas necesarias para el cumplimiento adecuado de sus funciones y responsabilidades.</t>
  </si>
  <si>
    <t>HABILIDAD MENTAL</t>
  </si>
  <si>
    <t>Capacidad requerida para analizar información, comprender situaciones complejas, aplicar razonamiento lógico y tomar decisiones dentro del ámbito del cargo. Implica nivel de concentración, juicio y resolución de problemas necesarios para el desempeño efectivo de las funciones.</t>
  </si>
  <si>
    <t>COMPLEJIDAD DEL CARGO</t>
  </si>
  <si>
    <t>Grado de dificultad asociado a las funciones, responsabilidades y procesos que conforman el cargo. Considera la variedad de tareas, nivel de análisis requerido, interrelación de actividades y necesidad de aplicar criterios técnicos o profesionales para la toma de decisiones</t>
  </si>
  <si>
    <t>RESPONSABILIDAD POR ERRORES</t>
  </si>
  <si>
    <t>Impacto que pueden generar los errores del cargo en los procesos, recursos, resultados operativos o imagen de la organización.</t>
  </si>
  <si>
    <t>RESPONSABILIDAD POR MANEJO DE INFORMACIÓN</t>
  </si>
  <si>
    <t>Grado de responsabilidad en el uso, acceso, confidencialidad, registro y administración de información relevante para la organización.</t>
  </si>
  <si>
    <t>RESPONSABILIDAD POR CONTACTO CON CLIENTE</t>
  </si>
  <si>
    <t>Grado de responsabilidad en la atención, comunicación y relación con clientes internos o externos, representando a la organización en la prestación de productos o servicios.</t>
  </si>
  <si>
    <t>RESPONSABLIDAD POR CALIDAD DEL SERVICIO O PRODUCTO</t>
  </si>
  <si>
    <t>Grado de responsabilidad en el cumplimiento de estándares de calidad en los productos o servicios generados, asegurando conformidad con los requisitos establecidos.</t>
  </si>
  <si>
    <t>RESPONSABILIDAD POR SEGURIDAD E INTEGRIDAD PROPIA Y DE TERCEROS</t>
  </si>
  <si>
    <t>Responsabilidad del cargo en la prevención de riesgos y en la protección de la seguridad e integridad física de otras personas durante el desarrollo de las actividades.</t>
  </si>
  <si>
    <t>RESPONSABILIDAD POR MATERIALES E INVENTARIO</t>
  </si>
  <si>
    <t>Responsabilidad en la administración, control, almacenamiento o uso adecuado de materiales, insumos y existencias requeridas para la operación.</t>
  </si>
  <si>
    <t>ESFUERZO FÍSICO</t>
  </si>
  <si>
    <t>Nivel de demanda corporal requerido para el desempeño del cargo, relacionado con actividades como desplazamientos, levantamiento de cargas, posturas prolongadas o uso continuo de fuerza física</t>
  </si>
  <si>
    <t>Nivel de concentración, análisis y atención requerido para procesar información, resolver problemas y tomar decisiones durante la ejecución de las funciones del cargo.</t>
  </si>
  <si>
    <t>ESFUERZO VISUAL</t>
  </si>
  <si>
    <t>Grado de exigencia en la utilización continua de la vista para la observación detallada, lectura, verificación de información o control de procesos durante el desarrollo de las actividades.</t>
  </si>
  <si>
    <t xml:space="preserve">   </t>
  </si>
  <si>
    <t>PONDERACIÓN</t>
  </si>
  <si>
    <t>Consiste en asignar un peso porcentual a cada factor a valorar,que depende de la importancia del factor dentro del cargo tendiendoen cuenta las caracteristicas de la organización.</t>
  </si>
  <si>
    <t>GRUPO</t>
  </si>
  <si>
    <t>%</t>
  </si>
  <si>
    <t>PONDERACIÓN FINAL</t>
  </si>
  <si>
    <t>PUNTAJE MINIMO</t>
  </si>
  <si>
    <t>PUNTAJE MAXIMO</t>
  </si>
  <si>
    <t>HABILIDADES</t>
  </si>
  <si>
    <t>RESPONSABILIDADES</t>
  </si>
  <si>
    <t>ESFUERZO</t>
  </si>
  <si>
    <t>GRADO</t>
  </si>
  <si>
    <t>PROGRESIÓN ARITMETICA</t>
  </si>
  <si>
    <t>PROGRESIÓN GEOMÉTRICA</t>
  </si>
  <si>
    <t>PROGRESIÓN INCREMENTO K</t>
  </si>
  <si>
    <t>RAZÓN ARITMÉTICA</t>
  </si>
  <si>
    <t>Bachillerato</t>
  </si>
  <si>
    <t>RAZÓN GEOMÉTRICA</t>
  </si>
  <si>
    <t>Técnico laboral</t>
  </si>
  <si>
    <t>RAZÓN INCREMENTO CONSTANTE</t>
  </si>
  <si>
    <t>Tecnólogo</t>
  </si>
  <si>
    <t>INCREMENTO GRADO II</t>
  </si>
  <si>
    <t>Profesional universitario</t>
  </si>
  <si>
    <t>INCREMENTO GRADO III</t>
  </si>
  <si>
    <t>Posgrado (especialización o maestría)</t>
  </si>
  <si>
    <t>INCREMENTO GRADO IV</t>
  </si>
  <si>
    <t>El cargo puede desempeñarse con capacitación básica.</t>
  </si>
  <si>
    <t>Requiere experiencia básica en actividades similares.</t>
  </si>
  <si>
    <t>Se requiere conocimiento práctico del cargo y de los procedimientos.</t>
  </si>
  <si>
    <t>Experiencia sólida para resolver situaciones del trabajo.</t>
  </si>
  <si>
    <t>Amplia experiencia para coordinar procesos o tomar decisiones importantes.</t>
  </si>
  <si>
    <t>Trabajo basado en instrucciones simples y repetitivas.</t>
  </si>
  <si>
    <t>Requiere comprensión básica de procedimientos.</t>
  </si>
  <si>
    <t>Requiere análisis moderado para resolver situaciones del trabajo.</t>
  </si>
  <si>
    <t>Exige análisis, interpretación de información y toma de decisiones.</t>
  </si>
  <si>
    <t>Requiere pensamiento estratégico, planificación y solución de problemas complejos.</t>
  </si>
  <si>
    <t>Actividades simples y repetitivas.</t>
  </si>
  <si>
    <t>Actividades operativas con algunos procedimientos definidos.</t>
  </si>
  <si>
    <t>Actividades que requieren conocimientos técnicos y manejo de varias tareas.</t>
  </si>
  <si>
    <t>Funciones que implican análisis, coordinación y control de procesos.</t>
  </si>
  <si>
    <t>Actividades altamente complejas con responsabilidad en decisiones importantes.</t>
  </si>
  <si>
    <t>Los errores tienen poca consecuencia.</t>
  </si>
  <si>
    <t>Los errores generan retrabajo o pequeñas pérdidas.</t>
  </si>
  <si>
    <t>Los errores afectan procesos del área.</t>
  </si>
  <si>
    <t>Los errores generan pérdidas económicas o afectan el servicio.</t>
  </si>
  <si>
    <t>Los errores pueden afectar gravemente la operación o imagen de la empresa.</t>
  </si>
  <si>
    <t>Maneja información básica del trabajo.</t>
  </si>
  <si>
    <t>Registra datos o documentos simples.</t>
  </si>
  <si>
    <t>Maneja información operativa importante.</t>
  </si>
  <si>
    <t>Maneja información administrativa o confidencial.</t>
  </si>
  <si>
    <t>Maneja información estratégica o altamente confidencial.</t>
  </si>
  <si>
    <t>Tiene contacto mínimo o indirecto con clientes, limitandose a interacciones básicas</t>
  </si>
  <si>
    <t>Tiene contacto ocasional con clientes para brindar información básica.</t>
  </si>
  <si>
    <t>Mantiene contacto frecuente con clientes para atender solicitudes o apoyar la prestación del servicio.</t>
  </si>
  <si>
    <t>Atiende directamente a los clientes, gestiona requerimientos y da solución a situaciones relacionadas con el servicio.</t>
  </si>
  <si>
    <t>Responsable de mantener relaciones con clientes, negociar condiciones del servicio y asegurar su satisfacción.</t>
  </si>
  <si>
    <t>Su trabajo tiene poca relación con la calidad del servicio.</t>
  </si>
  <si>
    <t>Su trabajo influye parcialmente en la calidad.</t>
  </si>
  <si>
    <t>Su trabajo afecta directamente la calidad del servicio.</t>
  </si>
  <si>
    <t>Responsable de controlar o verificar la calidad del servicio.</t>
  </si>
  <si>
    <t>Responsable de garantizar los estándares de calidad de la empresa.</t>
  </si>
  <si>
    <t>Cumple normas básicas de seguridad en el desarrollo de sus actividades</t>
  </si>
  <si>
    <t>Su trabajo requiere precaución básica para evitar riesgos.</t>
  </si>
  <si>
    <t>Su trabajo puede afectar la seguridad de otras personas si se realiza incorrectamente.</t>
  </si>
  <si>
    <t>Tiene responsabilidad directa sobre la seguridad de trabajadores o clientes.</t>
  </si>
  <si>
    <t>Responsable de garantizar la seguridad de varias personas o áreas.</t>
  </si>
  <si>
    <t>Usa materiales básicos sin control de inventario.</t>
  </si>
  <si>
    <t>Maneja materiales de trabajo simples.</t>
  </si>
  <si>
    <t>Controla materiales o insumos del área.</t>
  </si>
  <si>
    <t>Responsable de inventarios o recursos importantes.</t>
  </si>
  <si>
    <t>Administra inventarios o recursos de alto valor para la empresa.</t>
  </si>
  <si>
    <t>Trabajo sedentario o de bajo esfuerzo físico.</t>
  </si>
  <si>
    <t>Esfuerzo físico ocasional.</t>
  </si>
  <si>
    <t>Esfuerzo físico moderado durante la jornada.</t>
  </si>
  <si>
    <t>Trabajo que requiere esfuerzo físico constante.</t>
  </si>
  <si>
    <t>Trabajo que exige alto esfuerzo físico continuo.</t>
  </si>
  <si>
    <t>Requiere atención básica.</t>
  </si>
  <si>
    <t>Requiere concentración y análisis moderado.</t>
  </si>
  <si>
    <t>Requiere análisis constante y toma de decisiones.</t>
  </si>
  <si>
    <t>Requiere alta concentración y solución de problemas complejos.</t>
  </si>
  <si>
    <t>Uso visual mínimo.</t>
  </si>
  <si>
    <t>Atención visual ocasional.</t>
  </si>
  <si>
    <t>Atención visual frecuente.</t>
  </si>
  <si>
    <t>Trabajo que requiere concentración visual constante.</t>
  </si>
  <si>
    <t>Trabajo que exige precisión visual permanente.</t>
  </si>
  <si>
    <t>Nivel</t>
  </si>
  <si>
    <t>Nivel de educación</t>
  </si>
  <si>
    <t>Descripción</t>
  </si>
  <si>
    <t>Experiencia</t>
  </si>
  <si>
    <t>Estandar</t>
  </si>
  <si>
    <t>Educación media que permite desempeñar labores operativas siguiendo instrucciones y procedimientos establecidos.</t>
  </si>
  <si>
    <t>Sin experiencia o hasta 6 meses</t>
  </si>
  <si>
    <t>Mínima / Rutinaria</t>
  </si>
  <si>
    <t>Muy Baja / Rutinizada</t>
  </si>
  <si>
    <t>Formación técnica orientada al desarrollo de habilidades prácticas para ejecutar tareas específicas del cargo.</t>
  </si>
  <si>
    <t>6 meses a 1 año</t>
  </si>
  <si>
    <t>Baja / Estandarizada</t>
  </si>
  <si>
    <t>Baja / Operativa</t>
  </si>
  <si>
    <t>Formación tecnológica con mayor nivel de conocimiento técnico para apoyar procesos administrativos u operativos.</t>
  </si>
  <si>
    <t>1 a 2 años</t>
  </si>
  <si>
    <t>Media / De Criterio</t>
  </si>
  <si>
    <t>Media / Técnica</t>
  </si>
  <si>
    <t>Formación universitaria que permite planear, coordinar y tomar decisiones dentro de la organización.</t>
  </si>
  <si>
    <t>2 a 4 años</t>
  </si>
  <si>
    <t>Alta / Analítica</t>
  </si>
  <si>
    <t>Alta / Coordinada</t>
  </si>
  <si>
    <t>Formación avanzada para cargos de dirección, coordinación o gestión estratégica.</t>
  </si>
  <si>
    <t>Más de 4 años</t>
  </si>
  <si>
    <t>Muy Alta / Estratégica</t>
  </si>
  <si>
    <t>CONTACTO CON CLIENTES</t>
  </si>
  <si>
    <t>POR CALIDAD DEL PRODUCTO Y/O SERVICIO</t>
  </si>
  <si>
    <t>SEGURIDAD E INTEGRIDAD DE TERCEROS</t>
  </si>
  <si>
    <t>Cumplimiento básico</t>
  </si>
  <si>
    <t>Bajo / Relación Mínima</t>
  </si>
  <si>
    <t>Bajo / Contacto Ocasional</t>
  </si>
  <si>
    <t>Bajo / Apoyo a la Calidad</t>
  </si>
  <si>
    <t>Bajo / Precaución Básica</t>
  </si>
  <si>
    <t>Medio / Atención al Cliente</t>
  </si>
  <si>
    <t>Medio / Impacto Directo</t>
  </si>
  <si>
    <t>Medio / Riesgo Potencial</t>
  </si>
  <si>
    <t>Alto / Gestión de Clientes</t>
  </si>
  <si>
    <t>Alto / Control de Calidad</t>
  </si>
  <si>
    <t>Alto / Responsabilidad de Seguridad</t>
  </si>
  <si>
    <t>Muy Alto</t>
  </si>
  <si>
    <t>Muy Alto / Garantía de Calidad</t>
  </si>
  <si>
    <t>Muy Alto / Seguridad Crítica</t>
  </si>
  <si>
    <t>POR MANEJO DE INFORMACIÓN</t>
  </si>
  <si>
    <t>POR MATERIALES E INVENTARIO</t>
  </si>
  <si>
    <t>POR ERRORES</t>
  </si>
  <si>
    <t xml:space="preserve"> Responsabilidad en la administración, control, almacenamiento o uso adecuado de materiales, insumos y existencias requeridas para la operación.</t>
  </si>
  <si>
    <t xml:space="preserve"> Impacto que pueden generar los errores del cargo en los procesos, recursos, resultados operativos o imagen de la organización.</t>
  </si>
  <si>
    <t>Básico</t>
  </si>
  <si>
    <t>Básico / Uso de Materiales</t>
  </si>
  <si>
    <t>Impacto Bajo / Consecuencia Mínima</t>
  </si>
  <si>
    <t>Bajo / Registro de Información</t>
  </si>
  <si>
    <t>Bajo / Manejo Simple</t>
  </si>
  <si>
    <t>Impacto Bajo / Retrabajo</t>
  </si>
  <si>
    <t>Medio / Información Operativa</t>
  </si>
  <si>
    <t>Medio / Control de Materiales</t>
  </si>
  <si>
    <t>Impacto Medio / Afectación del Área</t>
  </si>
  <si>
    <t>Alto / Información Confidencial</t>
  </si>
  <si>
    <t>Alto / Responsabilidad de Inventario</t>
  </si>
  <si>
    <t>Impacto Alto / Pérdidas o Servicio</t>
  </si>
  <si>
    <t>Muy Alto /Información Crítica</t>
  </si>
  <si>
    <t>Muy Alto / Administración de Inventarios</t>
  </si>
  <si>
    <t>Impacto Crítico / Organizacional</t>
  </si>
  <si>
    <t>FISICO</t>
  </si>
  <si>
    <t>MENTAL</t>
  </si>
  <si>
    <t>VISUAL</t>
  </si>
  <si>
    <t xml:space="preserve"> Nivel de demanda corporal requerido para el desempeño del cargo, relacionado con actividades como desplazamientos, levantamiento de cargas, posturas prolongadas o uso continuo de fuerza física</t>
  </si>
  <si>
    <t xml:space="preserve"> Nivel de concentración, análisis y atención requerido para procesar información, resolver problemas y tomar decisiones durante la ejecución de las funciones del cargo.</t>
  </si>
  <si>
    <t xml:space="preserve"> Grado de exigencia en la utilización continua de la vista para la observación detallada, lectura, verificación de información o control de procesos durante el desarrollo de las actividades.</t>
  </si>
  <si>
    <t>Muy Bajo</t>
  </si>
  <si>
    <t>Bajo</t>
  </si>
  <si>
    <t>Moderado</t>
  </si>
  <si>
    <t>Alto</t>
  </si>
  <si>
    <t>MANUAL DESCRIPTIVO</t>
  </si>
  <si>
    <t>I. DATOS GENERALES</t>
  </si>
  <si>
    <t>Nombre del Cargo:</t>
  </si>
  <si>
    <t>Aseador</t>
  </si>
  <si>
    <t>Asistente de nómina</t>
  </si>
  <si>
    <t>Ubicación:</t>
  </si>
  <si>
    <t>KR 38 # 14 - 93 TO 8 AP 203</t>
  </si>
  <si>
    <t>Dependencia:</t>
  </si>
  <si>
    <t>Salario Actual:</t>
  </si>
  <si>
    <t>Area:</t>
  </si>
  <si>
    <t>Operaciones</t>
  </si>
  <si>
    <t>Talento Humano</t>
  </si>
  <si>
    <t>Quien le resporta:</t>
  </si>
  <si>
    <t>Supervisor de aseo y mantenimiento</t>
  </si>
  <si>
    <t>Quien le reporta:</t>
  </si>
  <si>
    <t>N/A</t>
  </si>
  <si>
    <t xml:space="preserve">Nivel Jerarquico: </t>
  </si>
  <si>
    <t>Operativo</t>
  </si>
  <si>
    <t>Táctico</t>
  </si>
  <si>
    <t>II. PROPOSITO</t>
  </si>
  <si>
    <t xml:space="preserve">Ejecutar y mantener actividades de limpieza, orden y presentación de espacios, según lineamientos de la organización y directrices del supervisor de aseo y mantenimiento.                                                        </t>
  </si>
  <si>
    <t>Apoyar la gestión del proceso de nómina garantizando el registro, control y verificación de la información laboral y salarial de los colaboradores de acuerdo con las políticas de la organización y la legislación laboral vigente.</t>
  </si>
  <si>
    <t>Apoyar los procesos administrativos del área de talento humano, contribuyendo al manejo documental y seguimiento del personal.</t>
  </si>
  <si>
    <t>II. FUNCIONES</t>
  </si>
  <si>
    <t>1. Limpiar las áreas comunes según los lineamientos del plan de aseo de la empresa.</t>
  </si>
  <si>
    <t>1. Liquidar la nómina de los empleados conforme a la normatividad vigente.</t>
  </si>
  <si>
    <t>1. Apoyar los procesos de selección, contratación y vinculación de personal según los lineamientos de la organización.</t>
  </si>
  <si>
    <t>2. Preparar los implementos de aseo requeridos en el desarrollo de sus actividades.</t>
  </si>
  <si>
    <t>2. Calcular horas extras, recargos, deducciones y novedades del personal.</t>
  </si>
  <si>
    <t>2. Gestionar la documentación del personal en las carpetas laborales.</t>
  </si>
  <si>
    <t>3. Trapear pisos de circulación conforme a los estándares de higiene definidos por la empresa.</t>
  </si>
  <si>
    <t>3. Registrar afiliaciones y novedades en el sistema de seguridad social.</t>
  </si>
  <si>
    <t>3. Elaborar contratos, certificados laborales y demás documentos del área de talento humano.</t>
  </si>
  <si>
    <t>4. Vaciar los desperdicios de todas las áreas incluyendo oficinas según el cronograma de limpieza definido por la empresa.</t>
  </si>
  <si>
    <t>4. Verificar la exactitud de los pagos y corregir inconsistencias.</t>
  </si>
  <si>
    <t>4. Registrar información del personal en los sistemas de gestión de talento humano.</t>
  </si>
  <si>
    <t>5. Lavar los baños comunales según la frecuencia estipulada en el cronograma de limpieza definido por la empresa.</t>
  </si>
  <si>
    <t>5. Elaborar reportes y bases de datos relacionados con la nómina.</t>
  </si>
  <si>
    <t>5. Realizar seguimiento a los procesos de inducción y reinducción del personal.</t>
  </si>
  <si>
    <t>6. Desinfectar las superficies de alto contacto según el protocolo de bioseguridad de la empresa.</t>
  </si>
  <si>
    <t>6. Atender solicitudes y consultas de los empleados sobre pagos y desprendibles.</t>
  </si>
  <si>
    <t>6. Brindar apoyo en procesos de evaluación de desempeño del personal.</t>
  </si>
  <si>
    <t>7. Barrer pisos de circulación conforme a los estándares de higiene definidos por la empresa.</t>
  </si>
  <si>
    <t>7. Actualizar la información laboral y salarial de los colaboradores en el sistema.</t>
  </si>
  <si>
    <t>7. Atender consultas básicas de los colaboradores relacionadas con procesos de talento humano.</t>
  </si>
  <si>
    <t>IV. REQUISITOS Y RESPONSABILIDADES</t>
  </si>
  <si>
    <t>A. HABILIDADES</t>
  </si>
  <si>
    <t>Factores</t>
  </si>
  <si>
    <t>A.1 Educación</t>
  </si>
  <si>
    <t>I</t>
  </si>
  <si>
    <r>
      <rPr>
        <b/>
        <sz val="10"/>
        <color rgb="FF000000"/>
        <rFont val="Arial"/>
        <family val="2"/>
      </rPr>
      <t>Bachillerato:</t>
    </r>
    <r>
      <rPr>
        <sz val="10"/>
        <color theme="1"/>
        <rFont val="Arial"/>
        <family val="2"/>
      </rPr>
      <t xml:space="preserve"> Educación media que permite desempeñar labores operativas siguiendo instrucciones y procedimientos establecidos.
</t>
    </r>
  </si>
  <si>
    <t>III</t>
  </si>
  <si>
    <r>
      <t xml:space="preserve">Tecnólogo: </t>
    </r>
    <r>
      <rPr>
        <sz val="10"/>
        <color rgb="FF000000"/>
        <rFont val="Arial"/>
        <family val="2"/>
      </rPr>
      <t>Formación tecnológica con mayor nivel de conocimiento técnico para apoyar procesos administrativos u operativos</t>
    </r>
  </si>
  <si>
    <t>A.2 Experencia</t>
  </si>
  <si>
    <t>II</t>
  </si>
  <si>
    <r>
      <rPr>
        <b/>
        <sz val="11"/>
        <color rgb="FF000000"/>
        <rFont val="Calibri"/>
        <family val="2"/>
      </rPr>
      <t>6 meses a 1 año:</t>
    </r>
    <r>
      <rPr>
        <sz val="10"/>
        <color theme="1"/>
        <rFont val="Calibri"/>
        <family val="2"/>
      </rPr>
      <t xml:space="preserve"> Requiere experiencia básica en actividades similares.</t>
    </r>
  </si>
  <si>
    <r>
      <rPr>
        <b/>
        <sz val="10"/>
        <color rgb="FF000000"/>
        <rFont val="Arial"/>
        <family val="2"/>
      </rPr>
      <t xml:space="preserve">6 Meses a 1 año: </t>
    </r>
    <r>
      <rPr>
        <sz val="10"/>
        <color theme="1"/>
        <rFont val="Arial"/>
        <family val="2"/>
      </rPr>
      <t>Requiere experiencia básica en actividades similares</t>
    </r>
  </si>
  <si>
    <t>A.3 Habilidad mental</t>
  </si>
  <si>
    <r>
      <t xml:space="preserve">Baja / Estandarizada: </t>
    </r>
    <r>
      <rPr>
        <sz val="10"/>
        <color rgb="FF000000"/>
        <rFont val="Arial"/>
        <family val="2"/>
      </rPr>
      <t>Requiere comprensión básica de procedimientos.</t>
    </r>
    <r>
      <rPr>
        <sz val="10"/>
        <color rgb="FF000000"/>
        <rFont val="Arial"/>
        <family val="2"/>
      </rPr>
      <t xml:space="preserve">
</t>
    </r>
  </si>
  <si>
    <r>
      <t xml:space="preserve">Media/ De criterio: </t>
    </r>
    <r>
      <rPr>
        <sz val="10"/>
        <color rgb="FF000000"/>
        <rFont val="Arial"/>
        <family val="2"/>
      </rPr>
      <t>Requiere análisis moderado para resolver situaciones de trabajo</t>
    </r>
  </si>
  <si>
    <t>A.4 Complejidad del cargo</t>
  </si>
  <si>
    <r>
      <rPr>
        <b/>
        <sz val="10"/>
        <color rgb="FF000000"/>
        <rFont val="Arial"/>
        <family val="2"/>
      </rPr>
      <t xml:space="preserve">Baja / Operativa: </t>
    </r>
    <r>
      <rPr>
        <sz val="10"/>
        <color theme="1"/>
        <rFont val="Arial"/>
        <family val="2"/>
      </rPr>
      <t xml:space="preserve">Actividades operativas con algunos procedimientos definidos.
</t>
    </r>
  </si>
  <si>
    <r>
      <rPr>
        <b/>
        <sz val="10"/>
        <color rgb="FF000000"/>
        <rFont val="Arial"/>
        <family val="2"/>
      </rPr>
      <t>Media/ Técnica:</t>
    </r>
    <r>
      <rPr>
        <sz val="10"/>
        <color theme="1"/>
        <rFont val="Arial"/>
        <family val="2"/>
      </rPr>
      <t xml:space="preserve"> Actividades que requieren conocimientos técnicos y manejo de varias tareas</t>
    </r>
  </si>
  <si>
    <t>B. RESPONSABILIDADES</t>
  </si>
  <si>
    <t>B4. Manejo de información</t>
  </si>
  <si>
    <r>
      <rPr>
        <b/>
        <sz val="10"/>
        <color rgb="FF000000"/>
        <rFont val="Arial"/>
        <family val="2"/>
      </rPr>
      <t xml:space="preserve">Bajo / Registro de Información: </t>
    </r>
    <r>
      <rPr>
        <sz val="10"/>
        <color theme="1"/>
        <rFont val="Arial"/>
        <family val="2"/>
      </rPr>
      <t xml:space="preserve">Registra datos o documentos simples.
</t>
    </r>
  </si>
  <si>
    <t>IV</t>
  </si>
  <si>
    <r>
      <rPr>
        <b/>
        <sz val="10"/>
        <color rgb="FF000000"/>
        <rFont val="Arial"/>
        <family val="2"/>
      </rPr>
      <t>Alto / Información confidencial:</t>
    </r>
    <r>
      <rPr>
        <sz val="10"/>
        <color theme="1"/>
        <rFont val="Arial"/>
        <family val="2"/>
      </rPr>
      <t xml:space="preserve"> Maneja información administrativa y documentos organizacionales que requieren reserva y responsabilidad.</t>
    </r>
  </si>
  <si>
    <t>B5.Manejo de inventario</t>
  </si>
  <si>
    <r>
      <rPr>
        <b/>
        <sz val="10"/>
        <color rgb="FF000000"/>
        <rFont val="Arial"/>
        <family val="2"/>
      </rPr>
      <t xml:space="preserve">Medio / Control de Materiales: </t>
    </r>
    <r>
      <rPr>
        <sz val="10"/>
        <color theme="1"/>
        <rFont val="Arial"/>
        <family val="2"/>
      </rPr>
      <t>Controla materiales o insumos del área.</t>
    </r>
  </si>
  <si>
    <r>
      <rPr>
        <b/>
        <sz val="10"/>
        <color rgb="FF000000"/>
        <rFont val="Arial"/>
        <family val="2"/>
      </rPr>
      <t xml:space="preserve">Bajo / Control administrativo: </t>
    </r>
    <r>
      <rPr>
        <sz val="10"/>
        <color theme="1"/>
        <rFont val="Arial"/>
        <family val="2"/>
      </rPr>
      <t>Puede realizar registros o seguimiento de materiales o recursos utilizados en el área.</t>
    </r>
  </si>
  <si>
    <t>B6. Errores</t>
  </si>
  <si>
    <r>
      <rPr>
        <b/>
        <sz val="10"/>
        <color rgb="FF000000"/>
        <rFont val="Arial"/>
        <family val="2"/>
      </rPr>
      <t>Impacto Alto / Pérdidas o Servicio:</t>
    </r>
    <r>
      <rPr>
        <sz val="10"/>
        <color theme="1"/>
        <rFont val="Arial"/>
        <family val="2"/>
      </rPr>
      <t xml:space="preserve"> Los errores generan pérdidas económicas o afectan el servicio.
</t>
    </r>
  </si>
  <si>
    <r>
      <rPr>
        <b/>
        <sz val="10"/>
        <color rgb="FF000000"/>
        <rFont val="Arial"/>
        <family val="2"/>
      </rPr>
      <t xml:space="preserve">Impacto alto/ Pérdidas o servicio: </t>
    </r>
    <r>
      <rPr>
        <sz val="10"/>
        <color theme="1"/>
        <rFont val="Arial"/>
        <family val="2"/>
      </rPr>
      <t>Los errores generan pérdidas económicas o afectan al servicio</t>
    </r>
  </si>
  <si>
    <r>
      <rPr>
        <b/>
        <sz val="10"/>
        <color rgb="FF000000"/>
        <rFont val="Arial"/>
        <family val="2"/>
      </rPr>
      <t>Impacto medio/ Afectación del area:</t>
    </r>
    <r>
      <rPr>
        <sz val="10"/>
        <color theme="1"/>
        <rFont val="Arial"/>
        <family val="2"/>
      </rPr>
      <t xml:space="preserve"> Los errores afectan procesos del área</t>
    </r>
  </si>
  <si>
    <t>B7. Contacto con clientes</t>
  </si>
  <si>
    <r>
      <rPr>
        <b/>
        <sz val="10"/>
        <color rgb="FF000000"/>
        <rFont val="Arial"/>
        <family val="2"/>
      </rPr>
      <t xml:space="preserve">Alto / Gestión de Clientes: </t>
    </r>
    <r>
      <rPr>
        <sz val="10"/>
        <color theme="1"/>
        <rFont val="Arial"/>
        <family val="2"/>
      </rPr>
      <t>Atiende directamente a los clientes, gestiona requerimientos y da solución a situaciones relacionadas con el servicio.</t>
    </r>
  </si>
  <si>
    <r>
      <rPr>
        <b/>
        <sz val="10"/>
        <color rgb="FF000000"/>
        <rFont val="Arial"/>
        <family val="2"/>
      </rPr>
      <t xml:space="preserve">Medio: </t>
    </r>
    <r>
      <rPr>
        <sz val="10"/>
        <color theme="1"/>
        <rFont val="Arial"/>
        <family val="2"/>
      </rPr>
      <t>Mantiene contacto frecuente con clientes para atender solicitudes o apoyar la prestación del servicio</t>
    </r>
  </si>
  <si>
    <t>B8. Seguridad e integridad de terceros</t>
  </si>
  <si>
    <r>
      <rPr>
        <b/>
        <sz val="10"/>
        <color rgb="FF000000"/>
        <rFont val="Arial"/>
        <family val="2"/>
      </rPr>
      <t>Medio / Riesgo Potencial:</t>
    </r>
    <r>
      <rPr>
        <sz val="10"/>
        <color theme="1"/>
        <rFont val="Arial"/>
        <family val="2"/>
      </rPr>
      <t xml:space="preserve"> Su trabajo puede afectar la seguridad de otras personas si se realiza incorrectamente.
</t>
    </r>
  </si>
  <si>
    <r>
      <rPr>
        <b/>
        <sz val="10"/>
        <color rgb="FF000000"/>
        <rFont val="Arial"/>
        <family val="2"/>
      </rPr>
      <t>Bajo / Cumplimiento normativo:</t>
    </r>
    <r>
      <rPr>
        <sz val="10"/>
        <color theme="1"/>
        <rFont val="Arial"/>
        <family val="2"/>
      </rPr>
      <t xml:space="preserve"> Debe cumplir y promover las normas organizacionales relacionadas con la seguridad y el bienestar laboral.</t>
    </r>
  </si>
  <si>
    <t>B9. Calidad del producto o servicio</t>
  </si>
  <si>
    <r>
      <rPr>
        <b/>
        <sz val="10"/>
        <color rgb="FF000000"/>
        <rFont val="Arial"/>
        <family val="2"/>
      </rPr>
      <t>Medio / Impacto Directo:</t>
    </r>
    <r>
      <rPr>
        <sz val="10"/>
        <color theme="1"/>
        <rFont val="Arial"/>
        <family val="2"/>
      </rPr>
      <t xml:space="preserve"> Su trabajo afecta directamente la calidad del servicio.</t>
    </r>
  </si>
  <si>
    <r>
      <rPr>
        <b/>
        <sz val="10"/>
        <color rgb="FF000000"/>
        <rFont val="Arial"/>
        <family val="2"/>
      </rPr>
      <t xml:space="preserve">Medio/ Impacto directo: </t>
    </r>
    <r>
      <rPr>
        <sz val="10"/>
        <color theme="1"/>
        <rFont val="Arial"/>
        <family val="2"/>
      </rPr>
      <t>Su trabajo afecta directamente la calidad del servicio</t>
    </r>
  </si>
  <si>
    <t>C. ESFUERZO</t>
  </si>
  <si>
    <t>C1. Físico</t>
  </si>
  <si>
    <t>V</t>
  </si>
  <si>
    <r>
      <rPr>
        <b/>
        <sz val="10"/>
        <color rgb="FF000000"/>
        <rFont val="Arial"/>
        <family val="2"/>
      </rPr>
      <t>Muy Alto:</t>
    </r>
    <r>
      <rPr>
        <sz val="10"/>
        <color theme="1"/>
        <rFont val="Arial"/>
        <family val="2"/>
      </rPr>
      <t xml:space="preserve"> Trabajo que exige alto esfuerzo físico continuo.</t>
    </r>
  </si>
  <si>
    <r>
      <rPr>
        <b/>
        <sz val="10"/>
        <color rgb="FF000000"/>
        <rFont val="Arial"/>
        <family val="2"/>
      </rPr>
      <t xml:space="preserve">Muy bajo: </t>
    </r>
    <r>
      <rPr>
        <sz val="10"/>
        <color theme="1"/>
        <rFont val="Arial"/>
        <family val="2"/>
      </rPr>
      <t>Trabajo realizado principalmente en oficina con actividades administrativas y de coordinación.</t>
    </r>
  </si>
  <si>
    <t>C2. Mental</t>
  </si>
  <si>
    <r>
      <rPr>
        <b/>
        <sz val="10"/>
        <color rgb="FF000000"/>
        <rFont val="Arial"/>
        <family val="2"/>
      </rPr>
      <t xml:space="preserve">Moderado: </t>
    </r>
    <r>
      <rPr>
        <sz val="10"/>
        <color theme="1"/>
        <rFont val="Arial"/>
        <family val="2"/>
      </rPr>
      <t>Requiere concentración y análisis moderado.</t>
    </r>
  </si>
  <si>
    <r>
      <rPr>
        <b/>
        <sz val="10"/>
        <color rgb="FF000000"/>
        <rFont val="Arial"/>
        <family val="2"/>
      </rPr>
      <t>Moderado:</t>
    </r>
    <r>
      <rPr>
        <sz val="10"/>
        <color theme="1"/>
        <rFont val="Arial"/>
        <family val="2"/>
      </rPr>
      <t xml:space="preserve"> Requiere concentración y análisis moderado</t>
    </r>
  </si>
  <si>
    <t>C3. Visual</t>
  </si>
  <si>
    <r>
      <rPr>
        <b/>
        <sz val="10"/>
        <color rgb="FF000000"/>
        <rFont val="Arial"/>
        <family val="2"/>
      </rPr>
      <t>Alto:</t>
    </r>
    <r>
      <rPr>
        <sz val="10"/>
        <color theme="1"/>
        <rFont val="Arial"/>
        <family val="2"/>
      </rPr>
      <t xml:space="preserve"> Trabajo que requiere concentración visual constante.</t>
    </r>
  </si>
  <si>
    <r>
      <rPr>
        <b/>
        <sz val="10"/>
        <color rgb="FF000000"/>
        <rFont val="Arial"/>
        <family val="2"/>
      </rPr>
      <t xml:space="preserve">Alto: </t>
    </r>
    <r>
      <rPr>
        <sz val="10"/>
        <color theme="1"/>
        <rFont val="Arial"/>
        <family val="2"/>
      </rPr>
      <t>Trabajo que requiere concentración visual constante</t>
    </r>
  </si>
  <si>
    <t>Ill</t>
  </si>
  <si>
    <r>
      <rPr>
        <b/>
        <sz val="10"/>
        <color rgb="FF000000"/>
        <rFont val="Arial"/>
        <family val="2"/>
      </rPr>
      <t>Medio:</t>
    </r>
    <r>
      <rPr>
        <sz val="10"/>
        <color theme="1"/>
        <rFont val="Arial"/>
        <family val="2"/>
      </rPr>
      <t xml:space="preserve"> Trabajo frecuente frente al computador y revisión de documentos administrativos.</t>
    </r>
  </si>
  <si>
    <t xml:space="preserve">Coordinador Administrativo </t>
  </si>
  <si>
    <t xml:space="preserve">Servicio al cliente </t>
  </si>
  <si>
    <t>Administrativo</t>
  </si>
  <si>
    <t>Estrategico</t>
  </si>
  <si>
    <t>Coordinar el desarrollo y la ejecución de las estrategias organizacionales siguiendo las directrices del jefe inmediato</t>
  </si>
  <si>
    <t xml:space="preserve">Diseñar y liderar estrategias de gestión humana teniendo en cuenta lineamientos de la organización y directrices del jefe inmediato.        </t>
  </si>
  <si>
    <t>Planificar y controlar los procesos administrativos, financieros y operativos de la organización.</t>
  </si>
  <si>
    <t>1.Supervisar actividades administrativas conforme a lineamientos establecidos</t>
  </si>
  <si>
    <t>1. Supervisar los procesos de selección y contratación conforme con los lineamientos establecidos por la dirección general.</t>
  </si>
  <si>
    <t>1. Dirigir los procesos administrativos de la organización según los lineamientos establecidos por la gerencia general.</t>
  </si>
  <si>
    <t>2. Administrar el uso de los recursos materiales y financieros según las directrices del jefe inmediato</t>
  </si>
  <si>
    <t>2. Diseñar estrategias de gestión humana de acuerdo con el plan estratégico organizacional de la empresa.</t>
  </si>
  <si>
    <t>2. Supervisar la ejecución de las actividades administrativas y operativas de acuerdo con los objetivos organizacionales.</t>
  </si>
  <si>
    <t>3.Dirigir al equipo de trabajo según las necesidades de la empresa</t>
  </si>
  <si>
    <t>3. Elaborar informes de gestión del talento humano de acuerdo con los lineamientos organizacionales.</t>
  </si>
  <si>
    <t>3. Administrar los recursos financieros, materiales y tecnológicos de la empresa según las políticas institucionales.</t>
  </si>
  <si>
    <t>4.Recopilar información administrativa y operativa de acuerdo a los requerimientos institucionales</t>
  </si>
  <si>
    <t>4. Administrar los presupuestos y contratos asociados al talento humano de acuerdo con las políticas de la organización.</t>
  </si>
  <si>
    <t>4. Coordinar el trabajo de los líderes de área garantizando el cumplimiento de las metas organizacionales.</t>
  </si>
  <si>
    <t>5.Brindar soporte a la gerencia general en la toma de decisiones administrativas y operativas según los lineamientos organizacionales</t>
  </si>
  <si>
    <t>5. Asesorar a la alta dirección, departamentos y colaboradores sobre las políticas y programas de talento humano de acuerdo con normativa y lineamientos de la organización.</t>
  </si>
  <si>
    <t>5. Elaborar informes administrativos y financieros a la gerencia general según los requerimientos institucionales.</t>
  </si>
  <si>
    <t>6. Analizar la información administrativa para detectar oportunidades de mejora de acuerdo a las necesidades de la empresa</t>
  </si>
  <si>
    <t>6. Verificar el cumplimiento de la normatividad laboral vigente con base en la legislación laboral vigente.</t>
  </si>
  <si>
    <t>6. Diseñar estrategias de mejora en los procesos administrativos para optimizar la gestión organizacional.</t>
  </si>
  <si>
    <t>7.Ejecutar tareas operativas y de gestión documental según las directrices del jefe inmediato</t>
  </si>
  <si>
    <t>7. Negociar acuerdos colectivos y mediar las relaciones laborales que mantengan un buen clima organizacional según normativa.</t>
  </si>
  <si>
    <t>7. Controlar el cumplimiento de políticas internas, normas legales y procedimientos administrativos de la empresa.</t>
  </si>
  <si>
    <t>8.Realizar registros en los sistemas institucionales de acuerdo a los lineamientos establecidos</t>
  </si>
  <si>
    <t>8. Dirigir actividades de departamentos de personal o talento humano según normativa y políticas de la organización.</t>
  </si>
  <si>
    <t>8. Apoyar la toma de decisiones estratégicas mediante el análisis de información administrativa y operativa.</t>
  </si>
  <si>
    <t>9.Desarrollar controles sobre la documentación del personal según los requerimientos organizacionales</t>
  </si>
  <si>
    <t>9. Gestionar la relación con proveedores y aliados estratégicos según las necesidades de la empresa.</t>
  </si>
  <si>
    <t>10. Presentar observaciones y recomendaciones sobre procesos administrativos de acuerdo a directrices del jefe inmediato</t>
  </si>
  <si>
    <t>10. Coordinar la implementación de planes y proyectos institucionales orientados al crecimiento organizacional.</t>
  </si>
  <si>
    <r>
      <rPr>
        <b/>
        <sz val="10"/>
        <color rgb="FF000000"/>
        <rFont val="Arial"/>
        <family val="2"/>
      </rPr>
      <t>Profesional universitario:</t>
    </r>
    <r>
      <rPr>
        <sz val="10"/>
        <color theme="1"/>
        <rFont val="Arial"/>
        <family val="2"/>
      </rPr>
      <t xml:space="preserve"> Formación universitaria que permite planear, coordinar y tomar decisiones dentro de la organización.</t>
    </r>
  </si>
  <si>
    <r>
      <rPr>
        <b/>
        <sz val="11"/>
        <color rgb="FF000000"/>
        <rFont val="Calibri"/>
        <family val="2"/>
      </rPr>
      <t>2 a 4 años:</t>
    </r>
    <r>
      <rPr>
        <sz val="10"/>
        <color theme="1"/>
        <rFont val="Calibri"/>
        <family val="2"/>
      </rPr>
      <t xml:space="preserve"> Experiencia sólida para resolver situaciones del trabajo.</t>
    </r>
  </si>
  <si>
    <r>
      <rPr>
        <b/>
        <sz val="10"/>
        <color rgb="FF000000"/>
        <rFont val="Arial"/>
        <family val="2"/>
      </rPr>
      <t>Profesional universitario:</t>
    </r>
    <r>
      <rPr>
        <sz val="10"/>
        <color theme="1"/>
        <rFont val="Arial"/>
        <family val="2"/>
      </rPr>
      <t xml:space="preserve"> Formación académica que permite coordinar procesos administrativos, organizar actividades del área y apoyar la toma de decisiones dentro de la organización.</t>
    </r>
  </si>
  <si>
    <r>
      <t xml:space="preserve">Muy Alta / Estratégica: </t>
    </r>
    <r>
      <rPr>
        <sz val="10"/>
        <color rgb="FF000000"/>
        <rFont val="Arial"/>
        <family val="2"/>
      </rPr>
      <t>Requiere pensamiento estratégico, planificación y solución de problemas complejos.</t>
    </r>
  </si>
  <si>
    <r>
      <rPr>
        <b/>
        <sz val="10"/>
        <color rgb="FF000000"/>
        <rFont val="Arial"/>
        <family val="2"/>
      </rPr>
      <t>Alta / Analítica:</t>
    </r>
    <r>
      <rPr>
        <sz val="10"/>
        <color theme="1"/>
        <rFont val="Arial"/>
        <family val="2"/>
      </rPr>
      <t xml:space="preserve"> Requiere capacidad de análisis, organización de información, planificación de actividades y solución de problemas administrativos.</t>
    </r>
  </si>
  <si>
    <r>
      <rPr>
        <b/>
        <sz val="10"/>
        <color rgb="FF000000"/>
        <rFont val="Arial"/>
        <family val="2"/>
      </rPr>
      <t xml:space="preserve">Alta / Coordinada: </t>
    </r>
    <r>
      <rPr>
        <sz val="10"/>
        <color theme="1"/>
        <rFont val="Arial"/>
        <family val="2"/>
      </rPr>
      <t xml:space="preserve">Funciones que implican análisis, coordinación y control de procesos.
</t>
    </r>
  </si>
  <si>
    <r>
      <rPr>
        <b/>
        <sz val="10"/>
        <color rgb="FF000000"/>
        <rFont val="Arial"/>
        <family val="2"/>
      </rPr>
      <t>Más de 4 años:</t>
    </r>
    <r>
      <rPr>
        <sz val="10"/>
        <color theme="1"/>
        <rFont val="Arial"/>
        <family val="2"/>
      </rPr>
      <t xml:space="preserve"> Amplia experiencia para coordinar procesos o tomar decisiones importantes.</t>
    </r>
  </si>
  <si>
    <r>
      <rPr>
        <b/>
        <sz val="10"/>
        <color rgb="FF000000"/>
        <rFont val="Arial"/>
        <family val="2"/>
      </rPr>
      <t>Alta / Coordinación:</t>
    </r>
    <r>
      <rPr>
        <sz val="10"/>
        <color theme="1"/>
        <rFont val="Arial"/>
        <family val="2"/>
      </rPr>
      <t xml:space="preserve"> El cargo implica coordinar procesos administrativos, supervisar actividades y asegurar el cumplimiento de los lineamientos organizacionales.</t>
    </r>
  </si>
  <si>
    <r>
      <rPr>
        <b/>
        <sz val="10"/>
        <color rgb="FF000000"/>
        <rFont val="Arial"/>
        <family val="2"/>
      </rPr>
      <t>Muy Alta / Estratégica:</t>
    </r>
    <r>
      <rPr>
        <sz val="10"/>
        <color theme="1"/>
        <rFont val="Arial"/>
        <family val="2"/>
      </rPr>
      <t xml:space="preserve"> Actividades altamente complejas con responsabilidad en decisiones importantes.</t>
    </r>
  </si>
  <si>
    <r>
      <rPr>
        <b/>
        <sz val="10"/>
        <color rgb="FF000000"/>
        <rFont val="Arial"/>
        <family val="2"/>
      </rPr>
      <t xml:space="preserve">Alto / Información Confidencial: </t>
    </r>
    <r>
      <rPr>
        <sz val="10"/>
        <color theme="1"/>
        <rFont val="Arial"/>
        <family val="2"/>
      </rPr>
      <t xml:space="preserve">Maneja información administrativa o confidencial.
</t>
    </r>
  </si>
  <si>
    <r>
      <rPr>
        <b/>
        <sz val="10"/>
        <color rgb="FF000000"/>
        <rFont val="Arial"/>
        <family val="2"/>
      </rPr>
      <t xml:space="preserve">Básico / Uso de Materiales: </t>
    </r>
    <r>
      <rPr>
        <sz val="10"/>
        <color theme="1"/>
        <rFont val="Arial"/>
        <family val="2"/>
      </rPr>
      <t>Usa materiales básicos sin control de inventario.</t>
    </r>
  </si>
  <si>
    <r>
      <rPr>
        <b/>
        <sz val="10"/>
        <color rgb="FF000000"/>
        <rFont val="Arial"/>
        <family val="2"/>
      </rPr>
      <t>Impacto Crítico / Organizacional:</t>
    </r>
    <r>
      <rPr>
        <sz val="10"/>
        <color theme="1"/>
        <rFont val="Arial"/>
        <family val="2"/>
      </rPr>
      <t xml:space="preserve"> Los errores pueden afectar gravemente la operación o imagen de la empresa.</t>
    </r>
  </si>
  <si>
    <r>
      <rPr>
        <b/>
        <sz val="10"/>
        <color rgb="FF000000"/>
        <rFont val="Arial"/>
        <family val="2"/>
      </rPr>
      <t>Muy Alto /Información Crítica:</t>
    </r>
    <r>
      <rPr>
        <sz val="10"/>
        <color theme="1"/>
        <rFont val="Arial"/>
        <family val="2"/>
      </rPr>
      <t xml:space="preserve"> Maneja información estratégica o altamente confidencial.</t>
    </r>
  </si>
  <si>
    <r>
      <rPr>
        <b/>
        <sz val="10"/>
        <color rgb="FF000000"/>
        <rFont val="Arial"/>
        <family val="2"/>
      </rPr>
      <t xml:space="preserve">Bajo / Contacto Ocasional: </t>
    </r>
    <r>
      <rPr>
        <sz val="10"/>
        <color theme="1"/>
        <rFont val="Arial"/>
        <family val="2"/>
      </rPr>
      <t xml:space="preserve">Tiene contacto ocasional con clientes para brindar información básica.
</t>
    </r>
  </si>
  <si>
    <r>
      <t xml:space="preserve">Alto/ Responsabilidad de inventario: </t>
    </r>
    <r>
      <rPr>
        <sz val="10"/>
        <color rgb="FF000000"/>
        <rFont val="Arial"/>
        <family val="2"/>
      </rPr>
      <t>Responsable de inventario o recursos importantes</t>
    </r>
  </si>
  <si>
    <r>
      <rPr>
        <b/>
        <sz val="10"/>
        <color rgb="FF000000"/>
        <rFont val="Arial"/>
        <family val="2"/>
      </rPr>
      <t xml:space="preserve">Alto / Impacto administrativo: </t>
    </r>
    <r>
      <rPr>
        <sz val="10"/>
        <color theme="1"/>
        <rFont val="Arial"/>
        <family val="2"/>
      </rPr>
      <t>Los errores pueden afectar la organización de procesos administrativos y el cumplimiento de los objetivos del área.</t>
    </r>
  </si>
  <si>
    <r>
      <rPr>
        <b/>
        <sz val="10"/>
        <color rgb="FF000000"/>
        <rFont val="Arial"/>
        <family val="2"/>
      </rPr>
      <t>Bajo / Precaución Básica:</t>
    </r>
    <r>
      <rPr>
        <sz val="10"/>
        <color theme="1"/>
        <rFont val="Arial"/>
        <family val="2"/>
      </rPr>
      <t xml:space="preserve"> Su trabajo requiere precaución básica para evitar riesgos.
</t>
    </r>
  </si>
  <si>
    <r>
      <rPr>
        <b/>
        <sz val="10"/>
        <color rgb="FF000000"/>
        <rFont val="Arial"/>
        <family val="2"/>
      </rPr>
      <t>Alto</t>
    </r>
    <r>
      <rPr>
        <sz val="10"/>
        <color theme="1"/>
        <rFont val="Arial"/>
        <family val="2"/>
      </rPr>
      <t>: Mantiene comunicación frecuente con clientes para gestionar solicitudes, información del servicio y apoyo en la prestación del mismo.</t>
    </r>
  </si>
  <si>
    <r>
      <rPr>
        <b/>
        <sz val="10"/>
        <color rgb="FF000000"/>
        <rFont val="Arial"/>
        <family val="2"/>
      </rPr>
      <t>Bajo / Apoyo a la Calidad:</t>
    </r>
    <r>
      <rPr>
        <sz val="10"/>
        <color theme="1"/>
        <rFont val="Arial"/>
        <family val="2"/>
      </rPr>
      <t xml:space="preserve"> Su trabajo influye parcialmente en la calidad.</t>
    </r>
  </si>
  <si>
    <r>
      <rPr>
        <b/>
        <sz val="10"/>
        <color rgb="FF000000"/>
        <rFont val="Arial"/>
        <family val="2"/>
      </rPr>
      <t>Muy Alto:</t>
    </r>
    <r>
      <rPr>
        <sz val="10"/>
        <color theme="1"/>
        <rFont val="Arial"/>
        <family val="2"/>
      </rPr>
      <t xml:space="preserve"> Responsable de mantener relaciones con clientes, negociar condiciones del servicio y asegurar su satisfacción.</t>
    </r>
  </si>
  <si>
    <r>
      <rPr>
        <b/>
        <sz val="10"/>
        <color rgb="FF000000"/>
        <rFont val="Arial"/>
        <family val="2"/>
      </rPr>
      <t>Muy Alto / Seguridad Crítica:</t>
    </r>
    <r>
      <rPr>
        <sz val="10"/>
        <color theme="1"/>
        <rFont val="Arial"/>
        <family val="2"/>
      </rPr>
      <t xml:space="preserve"> Responsable de garantizar la seguridad de varias personas o áreas.</t>
    </r>
  </si>
  <si>
    <r>
      <rPr>
        <b/>
        <sz val="10"/>
        <color rgb="FF000000"/>
        <rFont val="Arial"/>
        <family val="2"/>
      </rPr>
      <t xml:space="preserve">Alto / Control de procesos: </t>
    </r>
    <r>
      <rPr>
        <sz val="10"/>
        <color theme="1"/>
        <rFont val="Arial"/>
        <family val="2"/>
      </rPr>
      <t>Supervisa actividades administrativas que influyen en la calidad del servicio prestado por la empresa.</t>
    </r>
  </si>
  <si>
    <r>
      <rPr>
        <b/>
        <sz val="10"/>
        <color rgb="FF000000"/>
        <rFont val="Arial"/>
        <family val="2"/>
      </rPr>
      <t>Muy Bajo:</t>
    </r>
    <r>
      <rPr>
        <sz val="10"/>
        <color theme="1"/>
        <rFont val="Arial"/>
        <family val="2"/>
      </rPr>
      <t xml:space="preserve"> Trabajo sedentario o de bajo esfuerzo físico.</t>
    </r>
  </si>
  <si>
    <r>
      <rPr>
        <b/>
        <sz val="10"/>
        <color rgb="FF000000"/>
        <rFont val="Arial"/>
        <family val="2"/>
      </rPr>
      <t>Alto:</t>
    </r>
    <r>
      <rPr>
        <sz val="10"/>
        <color theme="1"/>
        <rFont val="Arial"/>
        <family val="2"/>
      </rPr>
      <t xml:space="preserve"> Requiere análisis constante y toma de decisiones.</t>
    </r>
  </si>
  <si>
    <t>lV</t>
  </si>
  <si>
    <r>
      <rPr>
        <b/>
        <sz val="10"/>
        <color rgb="FF000000"/>
        <rFont val="Arial"/>
        <family val="2"/>
      </rPr>
      <t>Alto:</t>
    </r>
    <r>
      <rPr>
        <sz val="10"/>
        <color theme="1"/>
        <rFont val="Arial"/>
        <family val="2"/>
      </rPr>
      <t xml:space="preserve"> Requiere concentración constante, análisis de información y toma de decisiones administrativas.</t>
    </r>
  </si>
  <si>
    <r>
      <rPr>
        <b/>
        <sz val="10"/>
        <color rgb="FF000000"/>
        <rFont val="Arial"/>
        <family val="2"/>
      </rPr>
      <t>Muy Alto:</t>
    </r>
    <r>
      <rPr>
        <sz val="10"/>
        <color theme="1"/>
        <rFont val="Arial"/>
        <family val="2"/>
      </rPr>
      <t xml:space="preserve"> Requiere alta concentración y solución de problemas complejos.</t>
    </r>
  </si>
  <si>
    <t xml:space="preserve">Operario de servicios generales </t>
  </si>
  <si>
    <t>Dirección General</t>
  </si>
  <si>
    <t xml:space="preserve">N/A </t>
  </si>
  <si>
    <t>Supervisor de aseo y limpieza</t>
  </si>
  <si>
    <t>Estratégico</t>
  </si>
  <si>
    <t xml:space="preserve">Operativo </t>
  </si>
  <si>
    <t xml:space="preserve">operario </t>
  </si>
  <si>
    <t>Dirigir la gestión administrativa y operativa de la organización según los lineamientos establecidos.</t>
  </si>
  <si>
    <t xml:space="preserve">Prestar mantenimiento con una amplitud de productos y herramientas en caso de arreglos menores teniendo en cuenta los lineamientos establecidos por la organización
</t>
  </si>
  <si>
    <t>Monitorear que los espacios estén limpios y bien organizados manteniendo los estándares de calidad y seguridad, teniendo en cuenta las capacitaciones.</t>
  </si>
  <si>
    <t>1. Establecer Políticas estratégicas según las necesidades del sector.</t>
  </si>
  <si>
    <t>1.Determinar las referencias para una instalación teniendo en cuenta los lineamentos de la organización.</t>
  </si>
  <si>
    <t>1. Organizar las operaciones administrativas según los planes estratégicos y procedimientos organizacionales.</t>
  </si>
  <si>
    <t>2. Coordinar al equipo directivo para ejecutar la gestión administrativa y operativa según lineamientos establecidos.</t>
  </si>
  <si>
    <t>2. Montar puertas, ventanas, armarios de cocina y otros electrodomésticos, utilizando herramientas manuales según los lineamientos de la organización</t>
  </si>
  <si>
    <t>2. Tratar informaciones administrativas teniendo en cuenta los lineamientos establecidos.</t>
  </si>
  <si>
    <t>3. Representar a la empresa ante clientes, socios y autoridades cuando se trate de negociaciones o compromisos institucionales según los lineamientos de la organización.</t>
  </si>
  <si>
    <t>3. Efectuar arreglos básicos de plomería y electricidad según los requerimientos establecidos por la organización.</t>
  </si>
  <si>
    <t xml:space="preserve">3. Elaborar reportes del proceso administrativo según los planes de gestión de la organización. </t>
  </si>
  <si>
    <t>4. Gestionar controles administrativos y financieros de acuerdo a las necesidades de la empresa.</t>
  </si>
  <si>
    <t>4 Limpiar los espacios compartidos como corredores, escaleras, áreas de recreación y estacionamientos de acuerdo a los lineamientos establecidos</t>
  </si>
  <si>
    <t>4. Dirigir el desarrollo y capacitación del personal en cumplimiento según los procedimientos organizacionales.</t>
  </si>
  <si>
    <t>5. Desarrollar relaciones con proveedores de productos y servicios de limpieza y mantenimiento de acuerdo a las necesidades de la empresa.</t>
  </si>
  <si>
    <t xml:space="preserve">5.Asistir en las visitas técnicas de servicios públicos en tareas de mantenimiento general según los lineamientos establecidos </t>
  </si>
  <si>
    <t>5. Supervisar existencias de unidad administrativa según directrices de la organización</t>
  </si>
  <si>
    <t>6. Planear reuniones de seguimiento con líderes de área de acuerdo a los lineamientos de la organización.</t>
  </si>
  <si>
    <t>6 Trabajar en conjunto con proveedores y contratistas cuando presten servicios según las necesidades de la empresa.</t>
  </si>
  <si>
    <t>6. Implementar iniciativas y proyectos teniendo en cuenta las metas organizacionales.</t>
  </si>
  <si>
    <t>7. Asignar recursos financieros y humanos según las necesidades de la empresa.</t>
  </si>
  <si>
    <t>7 . Prestar servicio a los propietarios y residentes del conjunto residencial en la entrega de paquetes y correspondencia según los lineamientos establecidos.</t>
  </si>
  <si>
    <t>7. Asistir a usuarios según los lineamientos establecidos</t>
  </si>
  <si>
    <t>8. Aprobar propuestas y proyectos institucionales según las necesidades organizacionales.</t>
  </si>
  <si>
    <t>8 Realizar pintura básica de paredes, rejas o estructuras, teniendo en cuenta los lineamientos de la organización.</t>
  </si>
  <si>
    <t>8. Trabajar en conjunto con otros departamentos, si se requiere organizar la operatividad de las instalaciones y la satisfacción según los lineamientos establecidos</t>
  </si>
  <si>
    <t>9. Controlar el cumplimiento de metas y resultados de acuerdo a los lineamientos establecidos por la organización.</t>
  </si>
  <si>
    <t>9 . Asistir en la planificación de eventos según los lineamentos de la organización.</t>
  </si>
  <si>
    <t>9. Crear protocolos de respuesta si se presentan situaciones críticas de implementos de limpieza teniendo en cuenta los lineamientos establecidos</t>
  </si>
  <si>
    <t>10. Organizar el seguimiento y control de los servicios de acuerdo a los lineamientos organizacionales.</t>
  </si>
  <si>
    <t>10 . Brindar apoyo en montajes para eventos, teniendo en cuenta el tipo de actividad y los recursos disponibles establecidos por la organización</t>
  </si>
  <si>
    <t>10. Analizar sucesos y accidentes teniendo en cuenta que sean relacionados con la limpieza de las instalaciones de la organización</t>
  </si>
  <si>
    <t>Bachiller académico o técnico: Formación básica que permite realizar actividades de mantenimiento, limpieza y apoyo operativo dentro de la organización.</t>
  </si>
  <si>
    <r>
      <rPr>
        <b/>
        <sz val="10"/>
        <color rgb="FF000000"/>
        <rFont val="Arial"/>
        <family val="2"/>
      </rPr>
      <t>Técnico laboral:</t>
    </r>
    <r>
      <rPr>
        <sz val="10"/>
        <color theme="1"/>
        <rFont val="Arial"/>
        <family val="2"/>
      </rPr>
      <t xml:space="preserve"> Formación técnica orientada al desarrollo de habilidades prácticas para ejecutar tareas especificas del cargo</t>
    </r>
  </si>
  <si>
    <t>De 1 a 2 años: Experiencia en labores de mantenimiento general, limpieza o apoyo operativo.</t>
  </si>
  <si>
    <r>
      <rPr>
        <b/>
        <sz val="10"/>
        <color rgb="FF000000"/>
        <rFont val="Arial"/>
        <family val="2"/>
      </rPr>
      <t xml:space="preserve">1 a 2 años: </t>
    </r>
    <r>
      <rPr>
        <sz val="10"/>
        <color theme="1"/>
        <rFont val="Arial"/>
        <family val="2"/>
      </rPr>
      <t>Se requiere conocimiento práctico del cargo y de los procedimientos</t>
    </r>
  </si>
  <si>
    <r>
      <t>Media / Operativa:</t>
    </r>
    <r>
      <rPr>
        <sz val="10"/>
        <color rgb="FF000000"/>
        <rFont val="Arial"/>
        <family val="2"/>
      </rPr>
      <t xml:space="preserve"> Requiere comprensión de instrucciones, organización de tareas y solución de problemas básicos durante las actividades diarias.</t>
    </r>
  </si>
  <si>
    <r>
      <t xml:space="preserve">Media/ De criterio: </t>
    </r>
    <r>
      <rPr>
        <sz val="10"/>
        <color rgb="FF000000"/>
        <rFont val="Arial"/>
        <family val="2"/>
      </rPr>
      <t>Requiere análisis moderado para resolver situaciones del trabajo</t>
    </r>
  </si>
  <si>
    <r>
      <rPr>
        <b/>
        <sz val="10"/>
        <color rgb="FF000000"/>
        <rFont val="Arial"/>
        <family val="2"/>
      </rPr>
      <t xml:space="preserve">Media / Operativa: </t>
    </r>
    <r>
      <rPr>
        <sz val="10"/>
        <color theme="1"/>
        <rFont val="Arial"/>
        <family val="2"/>
      </rPr>
      <t>Actividades relacionadas con mantenimiento, limpieza y apoyo logístico siguiendo instrucciones establecidas.</t>
    </r>
  </si>
  <si>
    <r>
      <rPr>
        <b/>
        <sz val="10"/>
        <color rgb="FF000000"/>
        <rFont val="Arial"/>
        <family val="2"/>
      </rPr>
      <t xml:space="preserve">Media/ Técnica: </t>
    </r>
    <r>
      <rPr>
        <sz val="10"/>
        <color theme="1"/>
        <rFont val="Arial"/>
        <family val="2"/>
      </rPr>
      <t>Actividades que requieren conocimientos técnicos y manejo de varias tareas</t>
    </r>
  </si>
  <si>
    <r>
      <rPr>
        <b/>
        <sz val="10"/>
        <color rgb="FF000000"/>
        <rFont val="Arial"/>
        <family val="2"/>
      </rPr>
      <t xml:space="preserve">Básico: </t>
    </r>
    <r>
      <rPr>
        <sz val="10"/>
        <color theme="1"/>
        <rFont val="Arial"/>
        <family val="2"/>
      </rPr>
      <t>Maneja información sencilla relacionada con sus tareas diarias.</t>
    </r>
  </si>
  <si>
    <r>
      <rPr>
        <b/>
        <sz val="10"/>
        <color rgb="FF000000"/>
        <rFont val="Arial"/>
        <family val="2"/>
      </rPr>
      <t xml:space="preserve">Medio/ Información operativa: </t>
    </r>
    <r>
      <rPr>
        <sz val="10"/>
        <color theme="1"/>
        <rFont val="Arial"/>
        <family val="2"/>
      </rPr>
      <t>Maneja información operativa impresionante</t>
    </r>
  </si>
  <si>
    <r>
      <rPr>
        <b/>
        <sz val="10"/>
        <color rgb="FF000000"/>
        <rFont val="Arial"/>
        <family val="2"/>
      </rPr>
      <t>Bajo / Uso de materiales:</t>
    </r>
    <r>
      <rPr>
        <sz val="10"/>
        <color theme="1"/>
        <rFont val="Arial"/>
        <family val="2"/>
      </rPr>
      <t xml:space="preserve"> Utiliza materiales de limpieza o mantenimiento siguiendo las indicaciones del supervisor.</t>
    </r>
  </si>
  <si>
    <r>
      <rPr>
        <b/>
        <sz val="10"/>
        <color rgb="FF000000"/>
        <rFont val="Arial"/>
        <family val="2"/>
      </rPr>
      <t xml:space="preserve">Medio/ Control de materiales: </t>
    </r>
    <r>
      <rPr>
        <sz val="10"/>
        <color theme="1"/>
        <rFont val="Arial"/>
        <family val="2"/>
      </rPr>
      <t>Controla materiales o insumos del área</t>
    </r>
  </si>
  <si>
    <r>
      <rPr>
        <b/>
        <sz val="10"/>
        <color rgb="FF000000"/>
        <rFont val="Arial"/>
        <family val="2"/>
      </rPr>
      <t xml:space="preserve">Medio / Impacto operativo: </t>
    </r>
    <r>
      <rPr>
        <sz val="10"/>
        <color theme="1"/>
        <rFont val="Arial"/>
        <family val="2"/>
      </rPr>
      <t>Los errores pueden afectar el mantenimiento de las instalaciones o el desarrollo de las actividades diarias.</t>
    </r>
  </si>
  <si>
    <r>
      <rPr>
        <b/>
        <sz val="10"/>
        <color rgb="FF000000"/>
        <rFont val="Arial"/>
        <family val="2"/>
      </rPr>
      <t>Impacto alto/ Pérdidas o servicio:</t>
    </r>
    <r>
      <rPr>
        <sz val="10"/>
        <color theme="1"/>
        <rFont val="Arial"/>
        <family val="2"/>
      </rPr>
      <t xml:space="preserve"> Los errores generan pérdidas económicas o afectan al servicio</t>
    </r>
  </si>
  <si>
    <r>
      <rPr>
        <b/>
        <sz val="10"/>
        <color rgb="FF000000"/>
        <rFont val="Arial"/>
        <family val="2"/>
      </rPr>
      <t xml:space="preserve">Medio: </t>
    </r>
    <r>
      <rPr>
        <sz val="10"/>
        <color theme="1"/>
        <rFont val="Arial"/>
        <family val="2"/>
      </rPr>
      <t>Mantiene contacto con residentes o usuarios del conjunto para prestar apoyo en servicios generales o entrega de correspondencia.</t>
    </r>
  </si>
  <si>
    <r>
      <rPr>
        <b/>
        <sz val="10"/>
        <color rgb="FF000000"/>
        <rFont val="Arial"/>
        <family val="2"/>
      </rPr>
      <t xml:space="preserve">Alto/ Responsabilidad de seguridad: </t>
    </r>
    <r>
      <rPr>
        <sz val="10"/>
        <color theme="1"/>
        <rFont val="Arial"/>
        <family val="2"/>
      </rPr>
      <t>Tiene responsabilidad directa sobre la seguridad de trabajadores o clientes</t>
    </r>
  </si>
  <si>
    <r>
      <rPr>
        <b/>
        <sz val="10"/>
        <color rgb="FF000000"/>
        <rFont val="Arial"/>
        <family val="2"/>
      </rPr>
      <t>Medio / Prevención:</t>
    </r>
    <r>
      <rPr>
        <sz val="10"/>
        <color theme="1"/>
        <rFont val="Arial"/>
        <family val="2"/>
      </rPr>
      <t xml:space="preserve"> Debe cumplir normas de seguridad para evitar accidentes durante labores de mantenimiento y limpieza.</t>
    </r>
  </si>
  <si>
    <r>
      <rPr>
        <b/>
        <sz val="10"/>
        <color rgb="FF000000"/>
        <rFont val="Arial"/>
        <family val="2"/>
      </rPr>
      <t xml:space="preserve">Medio/ Riesgo potencial: </t>
    </r>
    <r>
      <rPr>
        <sz val="10"/>
        <color theme="1"/>
        <rFont val="Arial"/>
        <family val="2"/>
      </rPr>
      <t>Su trabajo puede afectar la seguridad de otras personas si se realiza incorrectamente</t>
    </r>
  </si>
  <si>
    <r>
      <rPr>
        <b/>
        <sz val="10"/>
        <color rgb="FF000000"/>
        <rFont val="Arial"/>
        <family val="2"/>
      </rPr>
      <t>Medio / Apoyo al servicio</t>
    </r>
    <r>
      <rPr>
        <sz val="10"/>
        <color theme="1"/>
        <rFont val="Arial"/>
        <family val="2"/>
      </rPr>
      <t>: Su trabajo contribuye al mantenimiento adecuado de las instalaciones y a la buena presentación del lugar.</t>
    </r>
  </si>
  <si>
    <r>
      <rPr>
        <b/>
        <sz val="10"/>
        <color rgb="FF000000"/>
        <rFont val="Arial"/>
        <family val="2"/>
      </rPr>
      <t>Alto/ Control de calidad:</t>
    </r>
    <r>
      <rPr>
        <sz val="10"/>
        <color theme="1"/>
        <rFont val="Arial"/>
        <family val="2"/>
      </rPr>
      <t xml:space="preserve"> Responsable de controlar o verificar la calidad del servicio</t>
    </r>
  </si>
  <si>
    <r>
      <rPr>
        <b/>
        <sz val="10"/>
        <color rgb="FF000000"/>
        <rFont val="Arial"/>
        <family val="2"/>
      </rPr>
      <t xml:space="preserve">Muy Alto: </t>
    </r>
    <r>
      <rPr>
        <sz val="10"/>
        <color theme="1"/>
        <rFont val="Arial"/>
        <family val="2"/>
      </rPr>
      <t>Trabajo que requiere esfuerzo físico constante como limpieza, mantenimiento, traslado de materiales y apoyo en montajes.</t>
    </r>
  </si>
  <si>
    <r>
      <rPr>
        <b/>
        <sz val="10"/>
        <color rgb="FF000000"/>
        <rFont val="Arial"/>
        <family val="2"/>
      </rPr>
      <t xml:space="preserve">Moderado:  </t>
    </r>
    <r>
      <rPr>
        <sz val="10"/>
        <color theme="1"/>
        <rFont val="Arial"/>
        <family val="2"/>
      </rPr>
      <t>Esfuerzo físico moderado durante la jornada</t>
    </r>
  </si>
  <si>
    <r>
      <rPr>
        <b/>
        <sz val="10"/>
        <color rgb="FF000000"/>
        <rFont val="Arial"/>
        <family val="2"/>
      </rPr>
      <t xml:space="preserve">Medio: </t>
    </r>
    <r>
      <rPr>
        <sz val="10"/>
        <color theme="1"/>
        <rFont val="Arial"/>
        <family val="2"/>
      </rPr>
      <t>Requiere atención para seguir instrucciones y realizar correctamente las tareas asignadas.</t>
    </r>
  </si>
  <si>
    <r>
      <rPr>
        <b/>
        <sz val="10"/>
        <color rgb="FF000000"/>
        <rFont val="Arial"/>
        <family val="2"/>
      </rPr>
      <t>Medio:</t>
    </r>
    <r>
      <rPr>
        <sz val="10"/>
        <color theme="1"/>
        <rFont val="Arial"/>
        <family val="2"/>
      </rPr>
      <t xml:space="preserve"> Requiere observación constante para identificar daños, suciedad o necesidades de mantenimiento.</t>
    </r>
  </si>
  <si>
    <r>
      <rPr>
        <b/>
        <sz val="10"/>
        <color rgb="FF000000"/>
        <rFont val="Arial"/>
        <family val="2"/>
      </rPr>
      <t xml:space="preserve">Moderado: </t>
    </r>
    <r>
      <rPr>
        <sz val="10"/>
        <color theme="1"/>
        <rFont val="Arial"/>
        <family val="2"/>
      </rPr>
      <t>Atención visual frecuente</t>
    </r>
  </si>
  <si>
    <t>CARGOS</t>
  </si>
  <si>
    <t>PUNTAJE</t>
  </si>
  <si>
    <t xml:space="preserve">VALORACION DE CARGOS ARITMETICA </t>
  </si>
  <si>
    <r>
      <t xml:space="preserve">El método de valoración de puntos por factor es una técnica utilizada en gestión del talento humano para evaluar y comparar cargos dentro de una empresa, asignándoles un puntaje según distintos factores clave. Su objetivo principal es establecer una estructura salarial justa, equitativa y objetiva.
</t>
    </r>
    <r>
      <rPr>
        <b/>
        <sz val="12"/>
        <color theme="1"/>
        <rFont val="Liberation Sans"/>
      </rPr>
      <t xml:space="preserve">¿En qué consiste?: </t>
    </r>
    <r>
      <rPr>
        <sz val="12"/>
        <color theme="1"/>
        <rFont val="Liberation Sans"/>
      </rPr>
      <t xml:space="preserve">Se basa en dividir cada cargo en factores (como habilidades, responsabilidades, esfuerzo, etc.) y asignarles un valor en puntos según su nivel de importancia.
</t>
    </r>
    <r>
      <rPr>
        <b/>
        <sz val="12"/>
        <color theme="1"/>
        <rFont val="Liberation Sans"/>
      </rPr>
      <t>Luego:</t>
    </r>
    <r>
      <rPr>
        <sz val="12"/>
        <color theme="1"/>
        <rFont val="Liberation Sans"/>
      </rPr>
      <t xml:space="preserve"> 
• Se evalúa cada cargo frente a esos factores.
• Se asignan puntos a cada factor.
• Se suman los puntos totales.
• Se compara el resultado con otros cargos para definir su nivel o salario.
</t>
    </r>
  </si>
  <si>
    <t>ESFUERZO MENTAL</t>
  </si>
  <si>
    <t>N</t>
  </si>
  <si>
    <t>MA</t>
  </si>
  <si>
    <t xml:space="preserve">AL </t>
  </si>
  <si>
    <t>VA</t>
  </si>
  <si>
    <t>LO</t>
  </si>
  <si>
    <t>RA</t>
  </si>
  <si>
    <t>CI</t>
  </si>
  <si>
    <t>ÓN</t>
  </si>
  <si>
    <t>DE</t>
  </si>
  <si>
    <t>CA</t>
  </si>
  <si>
    <t>RG</t>
  </si>
  <si>
    <t>OS</t>
  </si>
  <si>
    <t>NU</t>
  </si>
  <si>
    <t>DEFINICIÓN DE FACTORES</t>
  </si>
  <si>
    <t xml:space="preserve">CENTRO DE FORMACIÓN
CENTRO DE GESTIÓN ADMINISTRATIVA
PROGRAMA DE FORMACIÓN
TECNOLOGO EN GESTIÓN DEL TALENTO HUMANO
COMPETENCIA
DISEÑAR ESTRUCTURAS DE 
SALARIOS, APLICANDO LAS
METODOLOGÍAS Y ESTRATEGIAS
ESTABLECIDAS POR LA ORGANIZACIÓN
SERVIOLAM S.A.S
BOGOTÁ D.C
2026
</t>
  </si>
  <si>
    <t>Son los criterios o elementos previamente definidos que permiten evaluar y comparar los diferentes cargos dentro de una organización, con el fin de determinar su valor relativo.</t>
  </si>
  <si>
    <t>D</t>
  </si>
  <si>
    <t>C</t>
  </si>
  <si>
    <t>E</t>
  </si>
  <si>
    <t>Í</t>
  </si>
  <si>
    <r>
      <rPr>
        <b/>
        <sz val="12"/>
        <color rgb="FF000000"/>
        <rFont val="Aptos Narrow"/>
        <family val="2"/>
      </rPr>
      <t>1. Legalidad:</t>
    </r>
    <r>
      <rPr>
        <sz val="12"/>
        <color theme="1"/>
        <rFont val="Liberation Sans"/>
      </rPr>
      <t xml:space="preserve"> Promueve la conciencia legal, ya que está constituida en la prestación de servicios de limpieza, aseo y mantenimiento.                                                                                  </t>
    </r>
    <r>
      <rPr>
        <b/>
        <sz val="12"/>
        <color rgb="FF000000"/>
        <rFont val="Aptos Narrow"/>
        <family val="2"/>
      </rPr>
      <t>2. Calidad y Excelencia:</t>
    </r>
    <r>
      <rPr>
        <sz val="12"/>
        <color theme="1"/>
        <rFont val="Liberation Sans"/>
      </rPr>
      <t xml:space="preserve"> El compromiso de mejora continua asegurará que cada tarea de limpieza esté realizada con el mayor cuidado, detalle y atención.                                                 </t>
    </r>
    <r>
      <rPr>
        <b/>
        <sz val="12"/>
        <color rgb="FF000000"/>
        <rFont val="Aptos Narrow"/>
        <family val="2"/>
      </rPr>
      <t>3. Cumplimiento:</t>
    </r>
    <r>
      <rPr>
        <sz val="12"/>
        <color theme="1"/>
        <rFont val="Liberation Sans"/>
      </rPr>
      <t xml:space="preserve"> Ofrece un excelente servicio al cliente y se destaca por tener un seguimiento estricto al contratar empleados, para que de esta manera haya calidad y satisfacción.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Aptos Narrow"/>
        <family val="2"/>
      </rPr>
      <t>4. Compromiso con el Medio Ambiente:</t>
    </r>
    <r>
      <rPr>
        <sz val="12"/>
        <color theme="1"/>
        <rFont val="Liberation Sans"/>
      </rPr>
      <t xml:space="preserve"> Hace uso responsable de los recursos incluyendo productos ecológicos para así reducir el impacto ambiental de la empresa.                              </t>
    </r>
    <r>
      <rPr>
        <b/>
        <sz val="12"/>
        <color rgb="FF000000"/>
        <rFont val="Aptos Narrow"/>
        <family val="2"/>
      </rPr>
      <t>5. Responsabilidad:</t>
    </r>
    <r>
      <rPr>
        <sz val="12"/>
        <color theme="1"/>
        <rFont val="Liberation Sans"/>
      </rPr>
      <t xml:space="preserve"> Cumplimos con nuestros deberes con compromiso, puntualidad y cuidado, garantizando un servicio confiable y de calidad para nuestros clientes y el entorno.</t>
    </r>
  </si>
  <si>
    <t>TOTALIZACIÓN DE PUNTOS</t>
  </si>
  <si>
    <t>SALARIO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</si>
</sst>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&quot; &quot;#,##0&quot; &quot;;&quot;-&quot;&quot;$&quot;&quot; &quot;#,##0&quot; &quot;;&quot; &quot;&quot;$&quot;&quot; &quot;&quot;-&quot;#&quot; &quot;;&quot; &quot;@"/>
    <numFmt numFmtId="165" formatCode="0.0"/>
  </numFmts>
  <fonts count="38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Aptos Narrow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2"/>
      <color rgb="FFFFFFFF"/>
      <name val="Liberation Sans"/>
    </font>
    <font>
      <sz val="12"/>
      <color theme="1"/>
      <name val="Liberation Sans"/>
    </font>
    <font>
      <b/>
      <sz val="12"/>
      <color rgb="FF000000"/>
      <name val="Aptos Narrow"/>
      <family val="2"/>
    </font>
    <font>
      <b/>
      <sz val="10"/>
      <color theme="1"/>
      <name val="Aptos Narrow1"/>
    </font>
    <font>
      <b/>
      <sz val="12"/>
      <color rgb="FFFFFFFF"/>
      <name val="Aptos Narrow1"/>
    </font>
    <font>
      <sz val="10"/>
      <color theme="1"/>
      <name val="Calibri1"/>
    </font>
    <font>
      <b/>
      <sz val="18"/>
      <color rgb="FFFFFFFF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0"/>
      <name val="Liberation Sans"/>
    </font>
    <font>
      <b/>
      <sz val="36"/>
      <color theme="1"/>
      <name val="Cooper Black"/>
      <family val="1"/>
    </font>
    <font>
      <b/>
      <sz val="11"/>
      <color theme="1"/>
      <name val="Arial Narrow"/>
      <family val="2"/>
    </font>
    <font>
      <sz val="36"/>
      <color theme="1"/>
      <name val="Liberation Sans"/>
    </font>
    <font>
      <b/>
      <sz val="72"/>
      <color rgb="FF002060"/>
      <name val="Liberation Sans"/>
    </font>
    <font>
      <sz val="12"/>
      <color theme="1"/>
      <name val="Liberation Sans"/>
      <family val="2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CEAF7"/>
        <bgColor rgb="FFDCEAF7"/>
      </patternFill>
    </fill>
    <fill>
      <patternFill patternType="solid">
        <fgColor rgb="FF163E64"/>
        <bgColor rgb="FF163E64"/>
      </patternFill>
    </fill>
    <fill>
      <patternFill patternType="solid">
        <fgColor rgb="FFA6CAEC"/>
        <bgColor rgb="FFA6CAEC"/>
      </patternFill>
    </fill>
    <fill>
      <patternFill patternType="solid">
        <fgColor rgb="FFFFFF00"/>
        <bgColor rgb="FFFFFF00"/>
      </patternFill>
    </fill>
    <fill>
      <patternFill patternType="solid">
        <fgColor rgb="FF9BC2E6"/>
        <bgColor rgb="FF9BC2E6"/>
      </patternFill>
    </fill>
    <fill>
      <patternFill patternType="solid">
        <fgColor rgb="FF203764"/>
        <bgColor rgb="FF203764"/>
      </patternFill>
    </fill>
    <fill>
      <patternFill patternType="solid">
        <fgColor rgb="FFBEDDF3"/>
        <bgColor rgb="FFBEDDF3"/>
      </patternFill>
    </fill>
    <fill>
      <patternFill patternType="solid">
        <fgColor rgb="FFE5F1FA"/>
        <bgColor rgb="FFE5F1FA"/>
      </patternFill>
    </fill>
    <fill>
      <patternFill patternType="solid">
        <fgColor rgb="FFB3CEFA"/>
        <bgColor rgb="FFB3CEFA"/>
      </patternFill>
    </fill>
    <fill>
      <patternFill patternType="solid">
        <fgColor rgb="FFD9E6FC"/>
        <bgColor rgb="FFD9E6FC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1">
    <xf numFmtId="0" fontId="0" fillId="0" borderId="0"/>
    <xf numFmtId="0" fontId="12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9" fontId="1" fillId="0" borderId="0" applyFont="0" applyFill="0" applyBorder="0" applyProtection="0"/>
    <xf numFmtId="0" fontId="6" fillId="0" borderId="0" applyNumberFormat="0" applyFill="0" applyBorder="0" applyProtection="0"/>
    <xf numFmtId="0" fontId="7" fillId="7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3" fillId="8" borderId="1" applyNumberFormat="0" applyProtection="0"/>
    <xf numFmtId="0" fontId="14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154">
    <xf numFmtId="0" fontId="0" fillId="0" borderId="0" xfId="0"/>
    <xf numFmtId="0" fontId="15" fillId="10" borderId="2" xfId="0" applyFont="1" applyFill="1" applyBorder="1" applyAlignment="1">
      <alignment horizontal="center" vertical="center"/>
    </xf>
    <xf numFmtId="0" fontId="0" fillId="0" borderId="2" xfId="0" applyBorder="1"/>
    <xf numFmtId="0" fontId="15" fillId="1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11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9" fontId="0" fillId="0" borderId="2" xfId="9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9" applyFont="1" applyFill="1"/>
    <xf numFmtId="9" fontId="0" fillId="0" borderId="4" xfId="9" applyFont="1" applyFill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0" xfId="0" applyNumberFormat="1"/>
    <xf numFmtId="9" fontId="0" fillId="0" borderId="2" xfId="0" applyNumberFormat="1" applyBorder="1"/>
    <xf numFmtId="9" fontId="0" fillId="0" borderId="2" xfId="9" applyFont="1" applyFill="1" applyBorder="1"/>
    <xf numFmtId="0" fontId="0" fillId="12" borderId="2" xfId="0" applyFill="1" applyBorder="1"/>
    <xf numFmtId="0" fontId="18" fillId="13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22" fillId="1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wrapText="1"/>
    </xf>
    <xf numFmtId="0" fontId="27" fillId="0" borderId="15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12" xfId="0" applyFont="1" applyBorder="1"/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7" fillId="0" borderId="23" xfId="0" applyFont="1" applyBorder="1" applyAlignment="1">
      <alignment wrapText="1"/>
    </xf>
    <xf numFmtId="0" fontId="27" fillId="0" borderId="14" xfId="0" applyFont="1" applyBorder="1" applyAlignment="1">
      <alignment vertical="center"/>
    </xf>
    <xf numFmtId="0" fontId="26" fillId="0" borderId="2" xfId="0" applyFont="1" applyBorder="1" applyAlignment="1">
      <alignment horizontal="center"/>
    </xf>
    <xf numFmtId="0" fontId="27" fillId="0" borderId="24" xfId="0" applyFont="1" applyBorder="1" applyAlignment="1">
      <alignment vertical="center"/>
    </xf>
    <xf numFmtId="0" fontId="26" fillId="0" borderId="25" xfId="0" applyFont="1" applyBorder="1" applyAlignment="1">
      <alignment horizontal="center"/>
    </xf>
    <xf numFmtId="0" fontId="27" fillId="0" borderId="17" xfId="0" applyFont="1" applyBorder="1" applyAlignment="1">
      <alignment wrapText="1"/>
    </xf>
    <xf numFmtId="0" fontId="2" fillId="20" borderId="26" xfId="0" applyFont="1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 vertical="center" wrapText="1"/>
    </xf>
    <xf numFmtId="0" fontId="0" fillId="20" borderId="4" xfId="0" applyFill="1" applyBorder="1" applyAlignment="1">
      <alignment horizontal="center" vertical="center"/>
    </xf>
    <xf numFmtId="0" fontId="0" fillId="0" borderId="0" xfId="0" applyAlignment="1">
      <alignment wrapText="1"/>
    </xf>
    <xf numFmtId="165" fontId="0" fillId="0" borderId="2" xfId="0" applyNumberFormat="1" applyBorder="1"/>
    <xf numFmtId="1" fontId="0" fillId="0" borderId="2" xfId="0" applyNumberFormat="1" applyBorder="1"/>
    <xf numFmtId="0" fontId="0" fillId="0" borderId="0" xfId="0" applyAlignment="1">
      <alignment vertical="center"/>
    </xf>
    <xf numFmtId="0" fontId="10" fillId="22" borderId="27" xfId="0" applyFont="1" applyFill="1" applyBorder="1" applyAlignment="1">
      <alignment horizontal="center" vertical="center"/>
    </xf>
    <xf numFmtId="0" fontId="34" fillId="0" borderId="27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21" borderId="28" xfId="0" applyFill="1" applyBorder="1"/>
    <xf numFmtId="0" fontId="0" fillId="21" borderId="29" xfId="0" applyFill="1" applyBorder="1"/>
    <xf numFmtId="0" fontId="33" fillId="21" borderId="29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19" borderId="2" xfId="0" applyFill="1" applyBorder="1"/>
    <xf numFmtId="0" fontId="0" fillId="0" borderId="2" xfId="0" applyBorder="1"/>
    <xf numFmtId="0" fontId="10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/>
    <xf numFmtId="0" fontId="10" fillId="11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 wrapText="1"/>
    </xf>
    <xf numFmtId="0" fontId="21" fillId="14" borderId="10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2" xfId="0" applyFont="1" applyFill="1" applyBorder="1" applyAlignment="1">
      <alignment horizontal="center"/>
    </xf>
    <xf numFmtId="0" fontId="25" fillId="14" borderId="5" xfId="0" applyFont="1" applyFill="1" applyBorder="1" applyAlignment="1">
      <alignment horizontal="center" vertical="center"/>
    </xf>
    <xf numFmtId="0" fontId="26" fillId="17" borderId="5" xfId="0" applyFont="1" applyFill="1" applyBorder="1" applyAlignment="1">
      <alignment horizontal="center" vertical="center"/>
    </xf>
    <xf numFmtId="0" fontId="0" fillId="0" borderId="15" xfId="0" applyBorder="1"/>
    <xf numFmtId="164" fontId="27" fillId="0" borderId="15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17" borderId="5" xfId="0" applyFont="1" applyFill="1" applyBorder="1" applyAlignment="1">
      <alignment horizontal="center"/>
    </xf>
    <xf numFmtId="0" fontId="23" fillId="0" borderId="18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6" fillId="18" borderId="5" xfId="0" applyFont="1" applyFill="1" applyBorder="1" applyAlignment="1">
      <alignment horizontal="center"/>
    </xf>
    <xf numFmtId="0" fontId="26" fillId="17" borderId="20" xfId="0" applyFont="1" applyFill="1" applyBorder="1" applyAlignment="1">
      <alignment horizontal="center"/>
    </xf>
    <xf numFmtId="0" fontId="23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0" borderId="26" xfId="0" applyFill="1" applyBorder="1" applyAlignment="1">
      <alignment horizontal="center" vertical="center"/>
    </xf>
    <xf numFmtId="164" fontId="27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</cellXfs>
  <cellStyles count="2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Default" xfId="7" xr:uid="{00000000-0005-0000-0000-000005000000}"/>
    <cellStyle name="Error" xfId="8" xr:uid="{00000000-0005-0000-0000-000006000000}"/>
    <cellStyle name="Excel Built-in Percent" xfId="9" xr:uid="{00000000-0005-0000-0000-000007000000}"/>
    <cellStyle name="Footnote" xfId="10" xr:uid="{00000000-0005-0000-0000-000008000000}"/>
    <cellStyle name="Good" xfId="11" xr:uid="{00000000-0005-0000-0000-000009000000}"/>
    <cellStyle name="Heading" xfId="12" xr:uid="{00000000-0005-0000-0000-00000A000000}"/>
    <cellStyle name="Heading 1" xfId="13" xr:uid="{00000000-0005-0000-0000-00000B000000}"/>
    <cellStyle name="Heading 2" xfId="14" xr:uid="{00000000-0005-0000-0000-00000C000000}"/>
    <cellStyle name="Hyperlink" xfId="15" xr:uid="{00000000-0005-0000-0000-00000D000000}"/>
    <cellStyle name="Neutral" xfId="1" builtinId="28" customBuiltin="1"/>
    <cellStyle name="Normal" xfId="0" builtinId="0" customBuiltin="1"/>
    <cellStyle name="Note" xfId="16" xr:uid="{00000000-0005-0000-0000-000010000000}"/>
    <cellStyle name="Result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ONDERACI&#211;N!A1"/><Relationship Id="rId7" Type="http://schemas.openxmlformats.org/officeDocument/2006/relationships/hyperlink" Target="#valoracion_de_cargos_!A1"/><Relationship Id="rId2" Type="http://schemas.openxmlformats.org/officeDocument/2006/relationships/hyperlink" Target="#DEFINICI&#211;N_DE_FACTORES!A1"/><Relationship Id="rId1" Type="http://schemas.openxmlformats.org/officeDocument/2006/relationships/hyperlink" Target="#PRESENTACI&#211;N!A1"/><Relationship Id="rId6" Type="http://schemas.openxmlformats.org/officeDocument/2006/relationships/hyperlink" Target="#MANUAL_DESCRIPTIVO!A1"/><Relationship Id="rId5" Type="http://schemas.openxmlformats.org/officeDocument/2006/relationships/hyperlink" Target="#ANEXO_FTO__A__OCUP!A1"/><Relationship Id="rId4" Type="http://schemas.openxmlformats.org/officeDocument/2006/relationships/hyperlink" Target="#TABLA_DE_VALORACI&#211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669019</xdr:colOff>
      <xdr:row>5</xdr:row>
      <xdr:rowOff>124732</xdr:rowOff>
    </xdr:from>
    <xdr:to>
      <xdr:col>15</xdr:col>
      <xdr:colOff>555625</xdr:colOff>
      <xdr:row>21</xdr:row>
      <xdr:rowOff>141972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246BAA-5B4E-075A-B07C-446021AC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055" b="96094" l="8577" r="92398">
                      <a14:foregroundMark x1="44444" y1="8594" x2="59064" y2="12695"/>
                      <a14:foregroundMark x1="40448" y1="6055" x2="51559" y2="7617"/>
                      <a14:foregroundMark x1="32359" y1="14648" x2="50975" y2="19238"/>
                      <a14:foregroundMark x1="44444" y1="37402" x2="40448" y2="68359"/>
                      <a14:foregroundMark x1="33333" y1="88574" x2="44444" y2="87500"/>
                      <a14:foregroundMark x1="46491" y1="96191" x2="52047" y2="95117"/>
                      <a14:foregroundMark x1="42885" y1="64746" x2="50975" y2="70313"/>
                      <a14:foregroundMark x1="92398" y1="62207" x2="92398" y2="71387"/>
                      <a14:foregroundMark x1="11111" y1="66797" x2="8577" y2="6777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425090" y="1326696"/>
          <a:ext cx="2789464" cy="2784026"/>
        </a:xfrm>
        <a:prstGeom prst="rect">
          <a:avLst/>
        </a:prstGeom>
      </xdr:spPr>
    </xdr:pic>
    <xdr:clientData/>
  </xdr:twoCellAnchor>
  <xdr:twoCellAnchor editAs="oneCell">
    <xdr:from>
      <xdr:col>1</xdr:col>
      <xdr:colOff>215448</xdr:colOff>
      <xdr:row>6</xdr:row>
      <xdr:rowOff>79374</xdr:rowOff>
    </xdr:from>
    <xdr:to>
      <xdr:col>5</xdr:col>
      <xdr:colOff>396875</xdr:colOff>
      <xdr:row>22</xdr:row>
      <xdr:rowOff>141926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D635A1-01D6-8D1E-9C1A-9FDF3D07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69" b="97949" l="9883" r="99511">
                      <a14:foregroundMark x1="41585" y1="14160" x2="69863" y2="6836"/>
                      <a14:foregroundMark x1="51174" y1="9082" x2="56654" y2="6348"/>
                      <a14:foregroundMark x1="47456" y1="9082" x2="58904" y2="7324"/>
                      <a14:foregroundMark x1="50196" y1="5469" x2="57045" y2="6348"/>
                      <a14:foregroundMark x1="53914" y1="24121" x2="60959" y2="51172"/>
                      <a14:foregroundMark x1="60959" y1="51172" x2="51566" y2="59277"/>
                      <a14:foregroundMark x1="40607" y1="50586" x2="63014" y2="43750"/>
                      <a14:foregroundMark x1="31507" y1="51465" x2="60568" y2="41211"/>
                      <a14:foregroundMark x1="60568" y1="41211" x2="66243" y2="46484"/>
                      <a14:foregroundMark x1="89922" y1="69238" x2="99511" y2="71094"/>
                      <a14:foregroundMark x1="49804" y1="64258" x2="50196" y2="979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1787" y="1440088"/>
          <a:ext cx="2993570" cy="2999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</xdr:row>
      <xdr:rowOff>152400</xdr:rowOff>
    </xdr:from>
    <xdr:to>
      <xdr:col>6</xdr:col>
      <xdr:colOff>76200</xdr:colOff>
      <xdr:row>8</xdr:row>
      <xdr:rowOff>76200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33775" y="1885950"/>
          <a:ext cx="428625" cy="409575"/>
        </a:xfrm>
        <a:prstGeom prst="ellipse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6</xdr:col>
      <xdr:colOff>295274</xdr:colOff>
      <xdr:row>6</xdr:row>
      <xdr:rowOff>38101</xdr:rowOff>
    </xdr:from>
    <xdr:to>
      <xdr:col>12</xdr:col>
      <xdr:colOff>171449</xdr:colOff>
      <xdr:row>8</xdr:row>
      <xdr:rowOff>19051</xdr:rowOff>
    </xdr:to>
    <xdr:sp macro="" textlink="">
      <xdr:nvSpPr>
        <xdr:cNvPr id="5" name="Rectá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81474" y="1933576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PRESENTACIÓN</a:t>
          </a:r>
        </a:p>
      </xdr:txBody>
    </xdr:sp>
    <xdr:clientData/>
  </xdr:twoCellAnchor>
  <xdr:twoCellAnchor>
    <xdr:from>
      <xdr:col>5</xdr:col>
      <xdr:colOff>304800</xdr:colOff>
      <xdr:row>9</xdr:row>
      <xdr:rowOff>152400</xdr:rowOff>
    </xdr:from>
    <xdr:to>
      <xdr:col>6</xdr:col>
      <xdr:colOff>85725</xdr:colOff>
      <xdr:row>12</xdr:row>
      <xdr:rowOff>76200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43300" y="2209800"/>
          <a:ext cx="428625" cy="4095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6</xdr:col>
      <xdr:colOff>304800</xdr:colOff>
      <xdr:row>10</xdr:row>
      <xdr:rowOff>28575</xdr:rowOff>
    </xdr:from>
    <xdr:to>
      <xdr:col>12</xdr:col>
      <xdr:colOff>180975</xdr:colOff>
      <xdr:row>12</xdr:row>
      <xdr:rowOff>9525</xdr:rowOff>
    </xdr:to>
    <xdr:sp macro="" textlink="">
      <xdr:nvSpPr>
        <xdr:cNvPr id="8" name="Rectá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91000" y="2247900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DEFINICIÓN</a:t>
          </a:r>
          <a:r>
            <a:rPr lang="es-CO" sz="1600" baseline="0">
              <a:solidFill>
                <a:schemeClr val="tx1"/>
              </a:solidFill>
            </a:rPr>
            <a:t> DE FACTORES</a:t>
          </a:r>
          <a:endParaRPr lang="es-CO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13</xdr:row>
      <xdr:rowOff>142875</xdr:rowOff>
    </xdr:from>
    <xdr:to>
      <xdr:col>6</xdr:col>
      <xdr:colOff>85725</xdr:colOff>
      <xdr:row>16</xdr:row>
      <xdr:rowOff>66675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543300" y="2847975"/>
          <a:ext cx="428625" cy="409575"/>
        </a:xfrm>
        <a:prstGeom prst="ellipse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bg1"/>
              </a:solidFill>
            </a:rPr>
            <a:t>3</a:t>
          </a:r>
        </a:p>
      </xdr:txBody>
    </xdr:sp>
    <xdr:clientData/>
  </xdr:twoCellAnchor>
  <xdr:twoCellAnchor>
    <xdr:from>
      <xdr:col>6</xdr:col>
      <xdr:colOff>304800</xdr:colOff>
      <xdr:row>14</xdr:row>
      <xdr:rowOff>19050</xdr:rowOff>
    </xdr:from>
    <xdr:to>
      <xdr:col>12</xdr:col>
      <xdr:colOff>180975</xdr:colOff>
      <xdr:row>16</xdr:row>
      <xdr:rowOff>0</xdr:rowOff>
    </xdr:to>
    <xdr:sp macro="" textlink="">
      <xdr:nvSpPr>
        <xdr:cNvPr id="10" name="Rectá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191000" y="2886075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PONDERACIÓN</a:t>
          </a:r>
        </a:p>
      </xdr:txBody>
    </xdr:sp>
    <xdr:clientData/>
  </xdr:twoCellAnchor>
  <xdr:twoCellAnchor>
    <xdr:from>
      <xdr:col>5</xdr:col>
      <xdr:colOff>304800</xdr:colOff>
      <xdr:row>17</xdr:row>
      <xdr:rowOff>133350</xdr:rowOff>
    </xdr:from>
    <xdr:to>
      <xdr:col>6</xdr:col>
      <xdr:colOff>85725</xdr:colOff>
      <xdr:row>20</xdr:row>
      <xdr:rowOff>57150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543300" y="3486150"/>
          <a:ext cx="428625" cy="4095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6</xdr:col>
      <xdr:colOff>314325</xdr:colOff>
      <xdr:row>18</xdr:row>
      <xdr:rowOff>28575</xdr:rowOff>
    </xdr:from>
    <xdr:to>
      <xdr:col>12</xdr:col>
      <xdr:colOff>190500</xdr:colOff>
      <xdr:row>20</xdr:row>
      <xdr:rowOff>9525</xdr:rowOff>
    </xdr:to>
    <xdr:sp macro="" textlink="">
      <xdr:nvSpPr>
        <xdr:cNvPr id="13" name="Rectángulo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00525" y="3543300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TABLA</a:t>
          </a:r>
          <a:r>
            <a:rPr lang="es-CO" sz="1600" baseline="0">
              <a:solidFill>
                <a:schemeClr val="tx1"/>
              </a:solidFill>
            </a:rPr>
            <a:t> DE VALORACIÓN</a:t>
          </a:r>
          <a:endParaRPr lang="es-CO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21</xdr:row>
      <xdr:rowOff>123825</xdr:rowOff>
    </xdr:from>
    <xdr:to>
      <xdr:col>6</xdr:col>
      <xdr:colOff>85725</xdr:colOff>
      <xdr:row>24</xdr:row>
      <xdr:rowOff>47625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543300" y="4124325"/>
          <a:ext cx="428625" cy="409575"/>
        </a:xfrm>
        <a:prstGeom prst="ellipse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bg1"/>
              </a:solidFill>
            </a:rPr>
            <a:t>5</a:t>
          </a:r>
        </a:p>
      </xdr:txBody>
    </xdr:sp>
    <xdr:clientData/>
  </xdr:twoCellAnchor>
  <xdr:twoCellAnchor>
    <xdr:from>
      <xdr:col>6</xdr:col>
      <xdr:colOff>295275</xdr:colOff>
      <xdr:row>22</xdr:row>
      <xdr:rowOff>9525</xdr:rowOff>
    </xdr:from>
    <xdr:to>
      <xdr:col>12</xdr:col>
      <xdr:colOff>171450</xdr:colOff>
      <xdr:row>23</xdr:row>
      <xdr:rowOff>152400</xdr:rowOff>
    </xdr:to>
    <xdr:sp macro="" textlink="">
      <xdr:nvSpPr>
        <xdr:cNvPr id="15" name="Rectángulo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81475" y="4171950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ANEXO</a:t>
          </a:r>
        </a:p>
      </xdr:txBody>
    </xdr:sp>
    <xdr:clientData/>
  </xdr:twoCellAnchor>
  <xdr:twoCellAnchor>
    <xdr:from>
      <xdr:col>5</xdr:col>
      <xdr:colOff>304800</xdr:colOff>
      <xdr:row>25</xdr:row>
      <xdr:rowOff>114300</xdr:rowOff>
    </xdr:from>
    <xdr:to>
      <xdr:col>6</xdr:col>
      <xdr:colOff>85725</xdr:colOff>
      <xdr:row>28</xdr:row>
      <xdr:rowOff>38100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543300" y="4762500"/>
          <a:ext cx="428625" cy="4095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tx1"/>
              </a:solidFill>
            </a:rPr>
            <a:t>5</a:t>
          </a:r>
        </a:p>
      </xdr:txBody>
    </xdr:sp>
    <xdr:clientData/>
  </xdr:twoCellAnchor>
  <xdr:twoCellAnchor>
    <xdr:from>
      <xdr:col>6</xdr:col>
      <xdr:colOff>295275</xdr:colOff>
      <xdr:row>25</xdr:row>
      <xdr:rowOff>152400</xdr:rowOff>
    </xdr:from>
    <xdr:to>
      <xdr:col>12</xdr:col>
      <xdr:colOff>171450</xdr:colOff>
      <xdr:row>27</xdr:row>
      <xdr:rowOff>133350</xdr:rowOff>
    </xdr:to>
    <xdr:sp macro="" textlink="">
      <xdr:nvSpPr>
        <xdr:cNvPr id="17" name="Rectángulo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181475" y="4800600"/>
          <a:ext cx="3762375" cy="3048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ANEXO</a:t>
          </a:r>
          <a:r>
            <a:rPr lang="es-CO" sz="1600" baseline="0">
              <a:solidFill>
                <a:schemeClr val="tx1"/>
              </a:solidFill>
            </a:rPr>
            <a:t> MANUAL DESCRIPTIVO</a:t>
          </a:r>
          <a:endParaRPr lang="es-CO" sz="16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296333</xdr:colOff>
      <xdr:row>29</xdr:row>
      <xdr:rowOff>127003</xdr:rowOff>
    </xdr:from>
    <xdr:to>
      <xdr:col>6</xdr:col>
      <xdr:colOff>77258</xdr:colOff>
      <xdr:row>32</xdr:row>
      <xdr:rowOff>50803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B6275237-FCAC-4BB8-B914-BD5B8F01888E}"/>
            </a:ext>
          </a:extLst>
        </xdr:cNvPr>
        <xdr:cNvSpPr/>
      </xdr:nvSpPr>
      <xdr:spPr>
        <a:xfrm>
          <a:off x="3524250" y="5334003"/>
          <a:ext cx="426508" cy="4000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6</xdr:col>
      <xdr:colOff>285751</xdr:colOff>
      <xdr:row>30</xdr:row>
      <xdr:rowOff>10584</xdr:rowOff>
    </xdr:from>
    <xdr:to>
      <xdr:col>12</xdr:col>
      <xdr:colOff>161926</xdr:colOff>
      <xdr:row>31</xdr:row>
      <xdr:rowOff>150284</xdr:rowOff>
    </xdr:to>
    <xdr:sp macro="" textlink="">
      <xdr:nvSpPr>
        <xdr:cNvPr id="4" name="Rectángulo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DEEFEC-852F-42D1-83CE-3558C53C7CE6}"/>
            </a:ext>
          </a:extLst>
        </xdr:cNvPr>
        <xdr:cNvSpPr/>
      </xdr:nvSpPr>
      <xdr:spPr>
        <a:xfrm>
          <a:off x="4159251" y="5376334"/>
          <a:ext cx="3643842" cy="2984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600">
              <a:solidFill>
                <a:schemeClr val="tx1"/>
              </a:solidFill>
            </a:rPr>
            <a:t>VALORACIÓN</a:t>
          </a:r>
          <a:r>
            <a:rPr lang="es-CO" sz="1600" baseline="0">
              <a:solidFill>
                <a:schemeClr val="tx1"/>
              </a:solidFill>
            </a:rPr>
            <a:t> DE CARGOS</a:t>
          </a:r>
          <a:endParaRPr lang="es-CO" sz="16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66676</xdr:rowOff>
    </xdr:from>
    <xdr:to>
      <xdr:col>2</xdr:col>
      <xdr:colOff>609600</xdr:colOff>
      <xdr:row>4</xdr:row>
      <xdr:rowOff>363528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28601"/>
          <a:ext cx="1162050" cy="10779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76201</xdr:rowOff>
    </xdr:from>
    <xdr:to>
      <xdr:col>2</xdr:col>
      <xdr:colOff>1600200</xdr:colOff>
      <xdr:row>2</xdr:row>
      <xdr:rowOff>473262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38126"/>
          <a:ext cx="1428750" cy="8923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2</xdr:row>
      <xdr:rowOff>152400</xdr:rowOff>
    </xdr:from>
    <xdr:to>
      <xdr:col>2</xdr:col>
      <xdr:colOff>1257300</xdr:colOff>
      <xdr:row>2</xdr:row>
      <xdr:rowOff>1027091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409575"/>
          <a:ext cx="942975" cy="874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66676</xdr:rowOff>
    </xdr:from>
    <xdr:to>
      <xdr:col>1</xdr:col>
      <xdr:colOff>1000125</xdr:colOff>
      <xdr:row>6</xdr:row>
      <xdr:rowOff>108126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390526"/>
          <a:ext cx="742950" cy="68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zoomScale="80" zoomScaleNormal="80" workbookViewId="0">
      <selection activeCell="U32" sqref="U32"/>
    </sheetView>
  </sheetViews>
  <sheetFormatPr baseColWidth="10" defaultColWidth="9.7109375" defaultRowHeight="12.75"/>
  <cols>
    <col min="1" max="1" width="9.7109375" customWidth="1"/>
    <col min="3" max="3" width="9.140625" customWidth="1"/>
    <col min="4" max="4" width="12" customWidth="1"/>
    <col min="5" max="5" width="11.140625" style="86" customWidth="1"/>
    <col min="6" max="6" width="10.85546875" customWidth="1"/>
    <col min="7" max="7" width="12.28515625" customWidth="1"/>
    <col min="9" max="9" width="11.42578125" customWidth="1"/>
    <col min="10" max="10" width="9" customWidth="1"/>
    <col min="11" max="11" width="11.140625" customWidth="1"/>
    <col min="12" max="12" width="13.5703125" customWidth="1"/>
    <col min="14" max="14" width="10.5703125" customWidth="1"/>
  </cols>
  <sheetData>
    <row r="1" spans="1:15">
      <c r="E1"/>
    </row>
    <row r="2" spans="1:15">
      <c r="E2"/>
    </row>
    <row r="3" spans="1:15">
      <c r="E3"/>
    </row>
    <row r="4" spans="1:15" s="95" customFormat="1" ht="45">
      <c r="A4" s="94"/>
      <c r="D4" s="96" t="s">
        <v>441</v>
      </c>
      <c r="E4" s="96" t="s">
        <v>452</v>
      </c>
      <c r="F4" s="96" t="s">
        <v>442</v>
      </c>
      <c r="G4" s="96" t="s">
        <v>443</v>
      </c>
      <c r="H4" s="96" t="s">
        <v>444</v>
      </c>
      <c r="I4" s="96" t="s">
        <v>445</v>
      </c>
      <c r="J4" s="96" t="s">
        <v>446</v>
      </c>
      <c r="K4" s="96" t="s">
        <v>447</v>
      </c>
      <c r="L4" s="96" t="s">
        <v>448</v>
      </c>
      <c r="M4" s="96" t="s">
        <v>449</v>
      </c>
      <c r="N4" s="96" t="s">
        <v>450</v>
      </c>
      <c r="O4" s="96" t="s">
        <v>451</v>
      </c>
    </row>
    <row r="8" spans="1:15" ht="15" customHeight="1"/>
    <row r="9" spans="1:15" ht="15.75" customHeight="1"/>
    <row r="11" spans="1:15" ht="9" customHeight="1"/>
    <row r="12" spans="1:15">
      <c r="F12" s="153" t="s">
        <v>454</v>
      </c>
      <c r="G12" s="153"/>
      <c r="H12" s="153"/>
      <c r="I12" s="153"/>
      <c r="J12" s="153"/>
      <c r="K12" s="153"/>
      <c r="L12" s="153"/>
    </row>
    <row r="13" spans="1:15" ht="15" customHeight="1">
      <c r="F13" s="153"/>
      <c r="G13" s="153"/>
      <c r="H13" s="153"/>
      <c r="I13" s="153"/>
      <c r="J13" s="153"/>
      <c r="K13" s="153"/>
      <c r="L13" s="153"/>
    </row>
    <row r="14" spans="1:15" ht="15" customHeight="1">
      <c r="F14" s="153"/>
      <c r="G14" s="153"/>
      <c r="H14" s="153"/>
      <c r="I14" s="153"/>
      <c r="J14" s="153"/>
      <c r="K14" s="153"/>
      <c r="L14" s="153"/>
    </row>
    <row r="15" spans="1:15" ht="15" customHeight="1">
      <c r="F15" s="153"/>
      <c r="G15" s="153"/>
      <c r="H15" s="153"/>
      <c r="I15" s="153"/>
      <c r="J15" s="153"/>
      <c r="K15" s="153"/>
      <c r="L15" s="153"/>
    </row>
    <row r="16" spans="1:15" ht="15" customHeight="1">
      <c r="F16" s="153"/>
      <c r="G16" s="153"/>
      <c r="H16" s="153"/>
      <c r="I16" s="153"/>
      <c r="J16" s="153"/>
      <c r="K16" s="153"/>
      <c r="L16" s="153"/>
    </row>
    <row r="17" spans="4:17" ht="16.5" customHeight="1">
      <c r="F17" s="153"/>
      <c r="G17" s="153"/>
      <c r="H17" s="153"/>
      <c r="I17" s="153"/>
      <c r="J17" s="153"/>
      <c r="K17" s="153"/>
      <c r="L17" s="153"/>
    </row>
    <row r="18" spans="4:17" ht="12.75" customHeight="1">
      <c r="D18" s="93"/>
      <c r="E18" s="93"/>
      <c r="F18" s="153"/>
      <c r="G18" s="153"/>
      <c r="H18" s="153"/>
      <c r="I18" s="153"/>
      <c r="J18" s="153"/>
      <c r="K18" s="153"/>
      <c r="L18" s="153"/>
      <c r="O18" s="93"/>
      <c r="P18" s="93"/>
      <c r="Q18" s="93"/>
    </row>
    <row r="19" spans="4:17">
      <c r="D19" s="93"/>
      <c r="E19" s="93"/>
      <c r="F19" s="153"/>
      <c r="G19" s="153"/>
      <c r="H19" s="153"/>
      <c r="I19" s="153"/>
      <c r="J19" s="153"/>
      <c r="K19" s="153"/>
      <c r="L19" s="153"/>
      <c r="O19" s="93"/>
      <c r="P19" s="93"/>
      <c r="Q19" s="93"/>
    </row>
    <row r="20" spans="4:17">
      <c r="D20" s="93"/>
      <c r="E20" s="93"/>
      <c r="F20" s="153"/>
      <c r="G20" s="153"/>
      <c r="H20" s="153"/>
      <c r="I20" s="153"/>
      <c r="J20" s="153"/>
      <c r="K20" s="153"/>
      <c r="L20" s="153"/>
      <c r="O20" s="93"/>
      <c r="P20" s="93"/>
      <c r="Q20" s="93"/>
    </row>
    <row r="21" spans="4:17" ht="13.5" customHeight="1">
      <c r="D21" s="93"/>
      <c r="E21" s="93"/>
      <c r="F21" s="153"/>
      <c r="G21" s="153"/>
      <c r="H21" s="153"/>
      <c r="I21" s="153"/>
      <c r="J21" s="153"/>
      <c r="K21" s="153"/>
      <c r="L21" s="153"/>
      <c r="O21" s="93"/>
      <c r="P21" s="93"/>
      <c r="Q21" s="93"/>
    </row>
    <row r="22" spans="4:17" ht="25.5" customHeight="1">
      <c r="D22" s="93"/>
      <c r="E22" s="93"/>
      <c r="F22" s="153"/>
      <c r="G22" s="153"/>
      <c r="H22" s="153"/>
      <c r="I22" s="153"/>
      <c r="J22" s="153"/>
      <c r="K22" s="153"/>
      <c r="L22" s="153"/>
      <c r="O22" s="93"/>
      <c r="P22" s="93"/>
      <c r="Q22" s="93"/>
    </row>
    <row r="23" spans="4:17">
      <c r="D23" s="93"/>
      <c r="E23" s="93"/>
      <c r="F23" s="153"/>
      <c r="G23" s="153"/>
      <c r="H23" s="153"/>
      <c r="I23" s="153"/>
      <c r="J23" s="153"/>
      <c r="K23" s="153"/>
      <c r="L23" s="153"/>
      <c r="O23" s="93"/>
      <c r="P23" s="93"/>
      <c r="Q23" s="93"/>
    </row>
    <row r="24" spans="4:17">
      <c r="D24" s="93"/>
      <c r="E24" s="93"/>
      <c r="F24" s="153"/>
      <c r="G24" s="153"/>
      <c r="H24" s="153"/>
      <c r="I24" s="153"/>
      <c r="J24" s="153"/>
      <c r="K24" s="153"/>
      <c r="L24" s="153"/>
      <c r="O24" s="93"/>
      <c r="P24" s="93"/>
      <c r="Q24" s="93"/>
    </row>
    <row r="25" spans="4:17" ht="13.5" customHeight="1">
      <c r="D25" s="93"/>
      <c r="E25" s="93"/>
      <c r="F25" s="153"/>
      <c r="G25" s="153"/>
      <c r="H25" s="153"/>
      <c r="I25" s="153"/>
      <c r="J25" s="153"/>
      <c r="K25" s="153"/>
      <c r="L25" s="153"/>
      <c r="O25" s="93"/>
      <c r="P25" s="93"/>
      <c r="Q25" s="93"/>
    </row>
    <row r="26" spans="4:17" ht="21.75" customHeight="1">
      <c r="D26" s="93"/>
      <c r="E26" s="93"/>
      <c r="F26" s="153"/>
      <c r="G26" s="153"/>
      <c r="H26" s="153"/>
      <c r="I26" s="153"/>
      <c r="J26" s="153"/>
      <c r="K26" s="153"/>
      <c r="L26" s="153"/>
      <c r="O26" s="93"/>
      <c r="P26" s="93"/>
      <c r="Q26" s="93"/>
    </row>
    <row r="27" spans="4:17"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4:17"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4:17"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4:17"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4:17"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4:17"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  <row r="33" spans="4:17"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4:17"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4:17"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6" spans="4:17"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</row>
    <row r="37" spans="4:17"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</row>
    <row r="38" spans="4:17"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</row>
  </sheetData>
  <mergeCells count="1">
    <mergeCell ref="F12:L26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L4"/>
  <sheetViews>
    <sheetView showGridLines="0" topLeftCell="A4" zoomScale="90" zoomScaleNormal="90" workbookViewId="0">
      <selection activeCell="S37" sqref="S37"/>
    </sheetView>
  </sheetViews>
  <sheetFormatPr baseColWidth="10" defaultColWidth="9.7109375" defaultRowHeight="12.75"/>
  <cols>
    <col min="1" max="1" width="9.7109375" customWidth="1"/>
    <col min="7" max="7" width="11.28515625" customWidth="1"/>
    <col min="8" max="8" width="10" customWidth="1"/>
    <col min="9" max="9" width="10.28515625" customWidth="1"/>
    <col min="10" max="10" width="6.42578125" style="144" customWidth="1"/>
    <col min="11" max="11" width="11.140625" style="144" customWidth="1"/>
    <col min="12" max="12" width="7.28515625" customWidth="1"/>
  </cols>
  <sheetData>
    <row r="4" spans="5:12" ht="60" customHeight="1">
      <c r="E4" s="97"/>
      <c r="F4" s="97"/>
      <c r="G4" s="143" t="s">
        <v>459</v>
      </c>
      <c r="H4" s="142" t="s">
        <v>440</v>
      </c>
      <c r="I4" s="142" t="s">
        <v>456</v>
      </c>
      <c r="J4" s="143" t="s">
        <v>260</v>
      </c>
      <c r="K4" s="143" t="s">
        <v>457</v>
      </c>
      <c r="L4" s="142" t="s">
        <v>458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47"/>
  <sheetViews>
    <sheetView topLeftCell="A28" workbookViewId="0">
      <selection activeCell="W22" sqref="W22"/>
    </sheetView>
  </sheetViews>
  <sheetFormatPr baseColWidth="10" defaultColWidth="9.7109375" defaultRowHeight="12.75"/>
  <cols>
    <col min="1" max="1" width="15.85546875" customWidth="1"/>
    <col min="2" max="9" width="9.7109375" customWidth="1"/>
    <col min="10" max="10" width="10.42578125" customWidth="1"/>
    <col min="11" max="11" width="9.7109375" customWidth="1"/>
  </cols>
  <sheetData>
    <row r="2" spans="2:19" ht="23.25" customHeight="1">
      <c r="B2" s="101"/>
      <c r="C2" s="101"/>
      <c r="D2" s="102" t="s">
        <v>0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2:19" ht="11.25" customHeight="1">
      <c r="B3" s="101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2:19" ht="27" customHeight="1">
      <c r="B4" s="101"/>
      <c r="C4" s="101"/>
      <c r="D4" s="103" t="s">
        <v>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2:19" ht="30.75" customHeight="1">
      <c r="B5" s="101"/>
      <c r="C5" s="101"/>
      <c r="D5" s="102" t="s">
        <v>2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7" spans="2:19" ht="24" customHeight="1">
      <c r="B7" s="104" t="s">
        <v>3</v>
      </c>
      <c r="C7" s="104"/>
      <c r="D7" s="104"/>
      <c r="E7" s="104"/>
      <c r="F7" s="104"/>
      <c r="G7" s="104"/>
      <c r="H7" s="104"/>
      <c r="I7" s="104"/>
      <c r="J7" s="104"/>
      <c r="K7" s="104" t="s">
        <v>4</v>
      </c>
      <c r="L7" s="104"/>
      <c r="M7" s="104"/>
      <c r="N7" s="104"/>
      <c r="O7" s="104"/>
      <c r="P7" s="104"/>
      <c r="Q7" s="104"/>
      <c r="R7" s="104"/>
      <c r="S7" s="104"/>
    </row>
    <row r="8" spans="2:19" ht="15" customHeight="1">
      <c r="B8" s="107" t="s">
        <v>5</v>
      </c>
      <c r="C8" s="107"/>
      <c r="D8" s="107"/>
      <c r="E8" s="107"/>
      <c r="F8" s="107"/>
      <c r="G8" s="107"/>
      <c r="H8" s="107"/>
      <c r="I8" s="107"/>
      <c r="J8" s="107"/>
      <c r="K8" s="107" t="s">
        <v>6</v>
      </c>
      <c r="L8" s="107"/>
      <c r="M8" s="107"/>
      <c r="N8" s="107"/>
      <c r="O8" s="107"/>
      <c r="P8" s="107"/>
      <c r="Q8" s="107"/>
      <c r="R8" s="107"/>
      <c r="S8" s="107"/>
    </row>
    <row r="9" spans="2:19" ht="15" customHeight="1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2:19" ht="15.75" customHeight="1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pans="2:19" ht="15" customHeight="1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2:19" ht="15" customHeight="1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pans="2:19" ht="15.75" customHeight="1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pans="2:19" ht="21.75" customHeight="1">
      <c r="B14" s="108" t="s">
        <v>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spans="2:19" ht="37.5" customHeight="1">
      <c r="B15" s="145" t="s">
        <v>460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2:19" ht="20.25" customHeight="1"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2:19" ht="21" customHeight="1"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2:19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2:19" ht="29.25" customHeight="1"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2:19">
      <c r="B20" s="104" t="s">
        <v>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</row>
    <row r="21" spans="2:19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spans="2:19">
      <c r="B22" s="109" t="s">
        <v>438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2:19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2:19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2:19" ht="24" customHeight="1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2:19" ht="21" customHeight="1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2:19" ht="36.75" customHeight="1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2:19" ht="39" customHeight="1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2:19" ht="35.25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2:19">
      <c r="B30" s="111" t="s">
        <v>9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2:19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</row>
    <row r="32" spans="2:19" ht="17.25" customHeight="1">
      <c r="B32" s="112" t="s">
        <v>10</v>
      </c>
      <c r="C32" s="112"/>
      <c r="D32" s="112"/>
      <c r="E32" s="112"/>
      <c r="F32" s="112"/>
      <c r="G32" s="112"/>
      <c r="H32" s="112"/>
      <c r="I32" s="112"/>
      <c r="J32" s="112"/>
      <c r="K32" s="112" t="s">
        <v>11</v>
      </c>
      <c r="L32" s="112"/>
      <c r="M32" s="112"/>
      <c r="N32" s="112"/>
      <c r="O32" s="112"/>
      <c r="P32" s="112"/>
      <c r="Q32" s="112"/>
      <c r="R32" s="112"/>
      <c r="S32" s="112"/>
    </row>
    <row r="33" spans="2:19" ht="20.25" customHeight="1">
      <c r="B33" s="113" t="s">
        <v>12</v>
      </c>
      <c r="C33" s="113"/>
      <c r="D33" s="113"/>
      <c r="E33" s="113"/>
      <c r="F33" s="113"/>
      <c r="G33" s="113"/>
      <c r="H33" s="113"/>
      <c r="I33" s="113"/>
      <c r="J33" s="113"/>
      <c r="K33" s="113" t="s">
        <v>13</v>
      </c>
      <c r="L33" s="113"/>
      <c r="M33" s="113"/>
      <c r="N33" s="113"/>
      <c r="O33" s="113"/>
      <c r="P33" s="113"/>
      <c r="Q33" s="113"/>
      <c r="R33" s="113"/>
      <c r="S33" s="113"/>
    </row>
    <row r="34" spans="2:19" ht="50.25" customHeight="1">
      <c r="B34" s="105" t="s">
        <v>14</v>
      </c>
      <c r="C34" s="105"/>
      <c r="D34" s="105"/>
      <c r="E34" s="105"/>
      <c r="F34" s="105"/>
      <c r="G34" s="105"/>
      <c r="H34" s="105"/>
      <c r="I34" s="105"/>
      <c r="J34" s="105"/>
      <c r="K34" s="106" t="s">
        <v>15</v>
      </c>
      <c r="L34" s="106"/>
      <c r="M34" s="106"/>
      <c r="N34" s="106"/>
      <c r="O34" s="106"/>
      <c r="P34" s="106"/>
      <c r="Q34" s="106"/>
      <c r="R34" s="106"/>
      <c r="S34" s="106"/>
    </row>
    <row r="35" spans="2:19" ht="30" customHeight="1">
      <c r="B35" s="113" t="s">
        <v>16</v>
      </c>
      <c r="C35" s="113"/>
      <c r="D35" s="113"/>
      <c r="E35" s="113"/>
      <c r="F35" s="113"/>
      <c r="G35" s="113"/>
      <c r="H35" s="113"/>
      <c r="I35" s="113"/>
      <c r="J35" s="113"/>
      <c r="K35" s="113" t="s">
        <v>17</v>
      </c>
      <c r="L35" s="113"/>
      <c r="M35" s="113"/>
      <c r="N35" s="113"/>
      <c r="O35" s="113"/>
      <c r="P35" s="113"/>
      <c r="Q35" s="113"/>
      <c r="R35" s="113"/>
      <c r="S35" s="113"/>
    </row>
    <row r="36" spans="2:19">
      <c r="B36" s="103" t="s">
        <v>18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</row>
    <row r="37" spans="2:19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</row>
    <row r="38" spans="2:19" ht="20.25" customHeight="1">
      <c r="B38" s="113" t="s">
        <v>19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</row>
    <row r="39" spans="2:19" ht="20.25" customHeight="1">
      <c r="B39" s="113" t="s">
        <v>20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</row>
    <row r="40" spans="2:19" ht="20.25" customHeight="1">
      <c r="B40" s="113" t="s">
        <v>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</row>
    <row r="41" spans="2:19" ht="20.25" customHeight="1">
      <c r="B41" s="113" t="s">
        <v>22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</row>
    <row r="42" spans="2:19" ht="20.25" customHeight="1">
      <c r="B42" s="113" t="s">
        <v>23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</row>
    <row r="43" spans="2:19" ht="20.25" customHeight="1">
      <c r="B43" s="113" t="s">
        <v>24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</row>
    <row r="44" spans="2:19" ht="20.25" customHeight="1">
      <c r="B44" s="113" t="s">
        <v>25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</row>
    <row r="45" spans="2:19" ht="20.25" customHeight="1">
      <c r="B45" s="113" t="s">
        <v>26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</row>
    <row r="46" spans="2:19" ht="20.25" customHeight="1">
      <c r="B46" s="113" t="s">
        <v>27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</row>
    <row r="47" spans="2:19" ht="20.25" customHeight="1"/>
  </sheetData>
  <mergeCells count="31">
    <mergeCell ref="B46:S46"/>
    <mergeCell ref="B35:J35"/>
    <mergeCell ref="K35:S35"/>
    <mergeCell ref="B36:S37"/>
    <mergeCell ref="B38:S38"/>
    <mergeCell ref="B39:S39"/>
    <mergeCell ref="B40:S40"/>
    <mergeCell ref="B41:S41"/>
    <mergeCell ref="B42:S42"/>
    <mergeCell ref="B43:S43"/>
    <mergeCell ref="B44:S44"/>
    <mergeCell ref="B45:S45"/>
    <mergeCell ref="B34:J34"/>
    <mergeCell ref="K34:S34"/>
    <mergeCell ref="B8:J13"/>
    <mergeCell ref="K8:S13"/>
    <mergeCell ref="B14:S14"/>
    <mergeCell ref="B15:S19"/>
    <mergeCell ref="B20:S21"/>
    <mergeCell ref="B22:S29"/>
    <mergeCell ref="B30:S31"/>
    <mergeCell ref="B32:J32"/>
    <mergeCell ref="K32:S32"/>
    <mergeCell ref="B33:J33"/>
    <mergeCell ref="K33:S33"/>
    <mergeCell ref="B2:C5"/>
    <mergeCell ref="D2:S3"/>
    <mergeCell ref="D4:S4"/>
    <mergeCell ref="D5:S5"/>
    <mergeCell ref="B7:J7"/>
    <mergeCell ref="K7:S7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18"/>
  <sheetViews>
    <sheetView topLeftCell="A9" workbookViewId="0">
      <selection activeCell="F17" sqref="F17"/>
    </sheetView>
  </sheetViews>
  <sheetFormatPr baseColWidth="10" defaultColWidth="9.7109375" defaultRowHeight="12.75"/>
  <cols>
    <col min="1" max="1" width="9.7109375" customWidth="1"/>
    <col min="2" max="2" width="14.140625" customWidth="1"/>
    <col min="3" max="3" width="27" customWidth="1"/>
    <col min="4" max="4" width="103" customWidth="1"/>
    <col min="5" max="5" width="9.7109375" customWidth="1"/>
  </cols>
  <sheetData>
    <row r="2" spans="3:4" ht="39" customHeight="1">
      <c r="C2" s="114"/>
      <c r="D2" s="87" t="s">
        <v>453</v>
      </c>
    </row>
    <row r="3" spans="3:4" ht="39" customHeight="1">
      <c r="C3" s="114"/>
      <c r="D3" s="88" t="s">
        <v>455</v>
      </c>
    </row>
    <row r="5" spans="3:4" ht="21" customHeight="1">
      <c r="C5" s="1" t="s">
        <v>28</v>
      </c>
      <c r="D5" s="3" t="s">
        <v>29</v>
      </c>
    </row>
    <row r="6" spans="3:4" ht="66" customHeight="1">
      <c r="C6" s="4" t="s">
        <v>30</v>
      </c>
      <c r="D6" s="5" t="s">
        <v>31</v>
      </c>
    </row>
    <row r="7" spans="3:4" ht="65.25" customHeight="1">
      <c r="C7" s="4" t="s">
        <v>32</v>
      </c>
      <c r="D7" s="6" t="s">
        <v>33</v>
      </c>
    </row>
    <row r="8" spans="3:4" ht="69" customHeight="1">
      <c r="C8" s="4" t="s">
        <v>34</v>
      </c>
      <c r="D8" s="5" t="s">
        <v>35</v>
      </c>
    </row>
    <row r="9" spans="3:4" ht="66" customHeight="1">
      <c r="C9" s="90" t="s">
        <v>36</v>
      </c>
      <c r="D9" s="5" t="s">
        <v>37</v>
      </c>
    </row>
    <row r="10" spans="3:4" ht="43.5" customHeight="1">
      <c r="C10" s="92" t="s">
        <v>38</v>
      </c>
      <c r="D10" s="89" t="s">
        <v>39</v>
      </c>
    </row>
    <row r="11" spans="3:4" ht="51" customHeight="1">
      <c r="C11" s="91" t="s">
        <v>40</v>
      </c>
      <c r="D11" s="7" t="s">
        <v>41</v>
      </c>
    </row>
    <row r="12" spans="3:4" ht="53.25" customHeight="1">
      <c r="C12" s="8" t="s">
        <v>42</v>
      </c>
      <c r="D12" s="7" t="s">
        <v>43</v>
      </c>
    </row>
    <row r="13" spans="3:4" ht="57.75" customHeight="1">
      <c r="C13" s="8" t="s">
        <v>44</v>
      </c>
      <c r="D13" s="9" t="s">
        <v>45</v>
      </c>
    </row>
    <row r="14" spans="3:4" ht="63.75" customHeight="1">
      <c r="C14" s="8" t="s">
        <v>46</v>
      </c>
      <c r="D14" s="9" t="s">
        <v>47</v>
      </c>
    </row>
    <row r="15" spans="3:4" ht="51.75" customHeight="1">
      <c r="C15" s="8" t="s">
        <v>48</v>
      </c>
      <c r="D15" s="9" t="s">
        <v>49</v>
      </c>
    </row>
    <row r="16" spans="3:4" ht="51" customHeight="1">
      <c r="C16" s="8" t="s">
        <v>50</v>
      </c>
      <c r="D16" s="9" t="s">
        <v>51</v>
      </c>
    </row>
    <row r="17" spans="3:4" ht="51" customHeight="1">
      <c r="C17" s="8" t="s">
        <v>439</v>
      </c>
      <c r="D17" s="9" t="s">
        <v>52</v>
      </c>
    </row>
    <row r="18" spans="3:4" ht="51" customHeight="1">
      <c r="C18" s="8" t="s">
        <v>53</v>
      </c>
      <c r="D18" s="9" t="s">
        <v>54</v>
      </c>
    </row>
  </sheetData>
  <mergeCells count="1">
    <mergeCell ref="C2:C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J19"/>
  <sheetViews>
    <sheetView topLeftCell="A3" workbookViewId="0"/>
  </sheetViews>
  <sheetFormatPr baseColWidth="10" defaultColWidth="9.7109375" defaultRowHeight="12.75"/>
  <cols>
    <col min="1" max="2" width="9.7109375" customWidth="1"/>
    <col min="3" max="3" width="22.5703125" customWidth="1"/>
    <col min="4" max="4" width="22.7109375" customWidth="1"/>
    <col min="5" max="5" width="33.85546875" customWidth="1"/>
    <col min="6" max="6" width="8.5703125" customWidth="1"/>
    <col min="7" max="9" width="14.85546875" customWidth="1"/>
    <col min="10" max="10" width="9.7109375" customWidth="1"/>
  </cols>
  <sheetData>
    <row r="1" spans="3:10" ht="10.5" customHeight="1"/>
    <row r="2" spans="3:10" ht="9.75" customHeight="1"/>
    <row r="3" spans="3:10" ht="89.25" customHeight="1">
      <c r="C3" s="2" t="s">
        <v>55</v>
      </c>
      <c r="D3" s="10" t="s">
        <v>56</v>
      </c>
      <c r="E3" s="117" t="s">
        <v>57</v>
      </c>
      <c r="F3" s="117"/>
      <c r="G3" s="117"/>
      <c r="H3" s="117"/>
      <c r="I3" s="117"/>
    </row>
    <row r="5" spans="3:10" ht="27" customHeight="1">
      <c r="C5" s="11" t="s">
        <v>58</v>
      </c>
      <c r="D5" s="11" t="s">
        <v>56</v>
      </c>
      <c r="E5" s="11" t="s">
        <v>10</v>
      </c>
      <c r="F5" s="11" t="s">
        <v>59</v>
      </c>
      <c r="G5" s="11" t="s">
        <v>60</v>
      </c>
      <c r="H5" s="11" t="s">
        <v>61</v>
      </c>
      <c r="I5" s="11" t="s">
        <v>62</v>
      </c>
    </row>
    <row r="6" spans="3:10" ht="44.25" customHeight="1">
      <c r="C6" s="115" t="s">
        <v>63</v>
      </c>
      <c r="D6" s="116">
        <v>0.4</v>
      </c>
      <c r="E6" s="8" t="str">
        <f>DEFINICIÓN_DE_FACTORES!C6</f>
        <v>EDUCACIÓN</v>
      </c>
      <c r="F6" s="12">
        <v>0.4</v>
      </c>
      <c r="G6" s="13">
        <f>F6*$D$6</f>
        <v>0.16000000000000003</v>
      </c>
      <c r="H6" s="14">
        <f t="shared" ref="H6:H18" si="0">I6*20%</f>
        <v>25.600000000000009</v>
      </c>
      <c r="I6" s="15">
        <f t="shared" ref="I6:I18" si="1">G6*$J$19</f>
        <v>128.00000000000003</v>
      </c>
    </row>
    <row r="7" spans="3:10" ht="44.25" customHeight="1">
      <c r="C7" s="115"/>
      <c r="D7" s="116"/>
      <c r="E7" s="8" t="str">
        <f>DEFINICIÓN_DE_FACTORES!C7</f>
        <v>EXPERIENCIA</v>
      </c>
      <c r="F7" s="12">
        <v>0.3</v>
      </c>
      <c r="G7" s="13">
        <f>F7*$D$6</f>
        <v>0.12</v>
      </c>
      <c r="H7" s="14">
        <f t="shared" si="0"/>
        <v>19.200000000000003</v>
      </c>
      <c r="I7" s="15">
        <f t="shared" si="1"/>
        <v>96</v>
      </c>
    </row>
    <row r="8" spans="3:10" ht="44.25" customHeight="1">
      <c r="C8" s="115"/>
      <c r="D8" s="116"/>
      <c r="E8" s="8" t="str">
        <f>DEFINICIÓN_DE_FACTORES!C8</f>
        <v>HABILIDAD MENTAL</v>
      </c>
      <c r="F8" s="12">
        <v>0.12</v>
      </c>
      <c r="G8" s="13">
        <f>F8*$D$6</f>
        <v>4.8000000000000001E-2</v>
      </c>
      <c r="H8" s="14">
        <f t="shared" si="0"/>
        <v>7.68</v>
      </c>
      <c r="I8" s="14">
        <f t="shared" si="1"/>
        <v>38.4</v>
      </c>
    </row>
    <row r="9" spans="3:10" ht="44.25" customHeight="1">
      <c r="C9" s="115"/>
      <c r="D9" s="116"/>
      <c r="E9" s="8" t="str">
        <f>DEFINICIÓN_DE_FACTORES!C9</f>
        <v>COMPLEJIDAD DEL CARGO</v>
      </c>
      <c r="F9" s="12">
        <v>0.18</v>
      </c>
      <c r="G9" s="13">
        <f>F9*$D$6</f>
        <v>7.1999999999999995E-2</v>
      </c>
      <c r="H9" s="14">
        <f t="shared" si="0"/>
        <v>11.52</v>
      </c>
      <c r="I9" s="14">
        <f t="shared" si="1"/>
        <v>57.599999999999994</v>
      </c>
      <c r="J9" s="16"/>
    </row>
    <row r="10" spans="3:10" ht="44.25" customHeight="1">
      <c r="C10" s="115" t="s">
        <v>64</v>
      </c>
      <c r="D10" s="116">
        <v>0.4</v>
      </c>
      <c r="E10" s="8" t="str">
        <f>DEFINICIÓN_DE_FACTORES!C10</f>
        <v>RESPONSABILIDAD POR ERRORES</v>
      </c>
      <c r="F10" s="12">
        <v>0.15</v>
      </c>
      <c r="G10" s="13">
        <f t="shared" ref="G10:G15" si="2">F10*$D$10</f>
        <v>0.06</v>
      </c>
      <c r="H10" s="14">
        <f t="shared" si="0"/>
        <v>9.6000000000000014</v>
      </c>
      <c r="I10" s="15">
        <f t="shared" si="1"/>
        <v>48</v>
      </c>
    </row>
    <row r="11" spans="3:10" ht="44.25" customHeight="1">
      <c r="C11" s="115"/>
      <c r="D11" s="116"/>
      <c r="E11" s="8" t="str">
        <f>DEFINICIÓN_DE_FACTORES!C11</f>
        <v>RESPONSABILIDAD POR MANEJO DE INFORMACIÓN</v>
      </c>
      <c r="F11" s="12">
        <v>0.1</v>
      </c>
      <c r="G11" s="13">
        <f t="shared" si="2"/>
        <v>4.0000000000000008E-2</v>
      </c>
      <c r="H11" s="14">
        <f t="shared" si="0"/>
        <v>6.4000000000000021</v>
      </c>
      <c r="I11" s="15">
        <f t="shared" si="1"/>
        <v>32.000000000000007</v>
      </c>
    </row>
    <row r="12" spans="3:10" ht="44.25" customHeight="1">
      <c r="C12" s="115"/>
      <c r="D12" s="116"/>
      <c r="E12" s="8" t="str">
        <f>DEFINICIÓN_DE_FACTORES!C12</f>
        <v>RESPONSABILIDAD POR CONTACTO CON CLIENTE</v>
      </c>
      <c r="F12" s="12">
        <v>0.2</v>
      </c>
      <c r="G12" s="13">
        <f t="shared" si="2"/>
        <v>8.0000000000000016E-2</v>
      </c>
      <c r="H12" s="14">
        <f t="shared" si="0"/>
        <v>12.800000000000004</v>
      </c>
      <c r="I12" s="15">
        <f t="shared" si="1"/>
        <v>64.000000000000014</v>
      </c>
    </row>
    <row r="13" spans="3:10" ht="44.25" customHeight="1">
      <c r="C13" s="115"/>
      <c r="D13" s="116"/>
      <c r="E13" s="8" t="str">
        <f>DEFINICIÓN_DE_FACTORES!C13</f>
        <v>RESPONSABLIDAD POR CALIDAD DEL SERVICIO O PRODUCTO</v>
      </c>
      <c r="F13" s="12">
        <v>0.25</v>
      </c>
      <c r="G13" s="13">
        <f t="shared" si="2"/>
        <v>0.1</v>
      </c>
      <c r="H13" s="15">
        <f t="shared" si="0"/>
        <v>16</v>
      </c>
      <c r="I13" s="15">
        <f t="shared" si="1"/>
        <v>80</v>
      </c>
    </row>
    <row r="14" spans="3:10" ht="44.25" customHeight="1">
      <c r="C14" s="115"/>
      <c r="D14" s="116"/>
      <c r="E14" s="8" t="str">
        <f>DEFINICIÓN_DE_FACTORES!C14</f>
        <v>RESPONSABILIDAD POR SEGURIDAD E INTEGRIDAD PROPIA Y DE TERCEROS</v>
      </c>
      <c r="F14" s="12">
        <v>0.2</v>
      </c>
      <c r="G14" s="13">
        <f t="shared" si="2"/>
        <v>8.0000000000000016E-2</v>
      </c>
      <c r="H14" s="15">
        <f t="shared" si="0"/>
        <v>12.800000000000004</v>
      </c>
      <c r="I14" s="15">
        <f t="shared" si="1"/>
        <v>64.000000000000014</v>
      </c>
      <c r="J14" s="16"/>
    </row>
    <row r="15" spans="3:10" ht="44.25" customHeight="1">
      <c r="C15" s="115"/>
      <c r="D15" s="116"/>
      <c r="E15" s="8" t="str">
        <f>DEFINICIÓN_DE_FACTORES!C15</f>
        <v>RESPONSABILIDAD POR MATERIALES E INVENTARIO</v>
      </c>
      <c r="F15" s="12">
        <v>0.1</v>
      </c>
      <c r="G15" s="13">
        <f t="shared" si="2"/>
        <v>4.0000000000000008E-2</v>
      </c>
      <c r="H15" s="15">
        <f t="shared" si="0"/>
        <v>6.4000000000000021</v>
      </c>
      <c r="I15" s="15">
        <f t="shared" si="1"/>
        <v>32.000000000000007</v>
      </c>
    </row>
    <row r="16" spans="3:10" ht="44.25" customHeight="1">
      <c r="C16" s="115" t="s">
        <v>65</v>
      </c>
      <c r="D16" s="116">
        <v>0.2</v>
      </c>
      <c r="E16" s="8" t="str">
        <f>DEFINICIÓN_DE_FACTORES!C16</f>
        <v>ESFUERZO FÍSICO</v>
      </c>
      <c r="F16" s="12">
        <v>0.4</v>
      </c>
      <c r="G16" s="13">
        <f>F16*$D$16</f>
        <v>8.0000000000000016E-2</v>
      </c>
      <c r="H16" s="15">
        <f t="shared" si="0"/>
        <v>12.800000000000004</v>
      </c>
      <c r="I16" s="15">
        <f t="shared" si="1"/>
        <v>64.000000000000014</v>
      </c>
    </row>
    <row r="17" spans="3:10" ht="44.25" customHeight="1">
      <c r="C17" s="115"/>
      <c r="D17" s="116"/>
      <c r="E17" s="8" t="str">
        <f>DEFINICIÓN_DE_FACTORES!C17</f>
        <v>ESFUERZO MENTAL</v>
      </c>
      <c r="F17" s="12">
        <v>0.25</v>
      </c>
      <c r="G17" s="13">
        <f>F17*$D$16</f>
        <v>0.05</v>
      </c>
      <c r="H17" s="15">
        <f t="shared" si="0"/>
        <v>8</v>
      </c>
      <c r="I17" s="15">
        <f t="shared" si="1"/>
        <v>40</v>
      </c>
    </row>
    <row r="18" spans="3:10" ht="44.25" customHeight="1">
      <c r="C18" s="115"/>
      <c r="D18" s="116"/>
      <c r="E18" s="8" t="str">
        <f>DEFINICIÓN_DE_FACTORES!C18</f>
        <v>ESFUERZO VISUAL</v>
      </c>
      <c r="F18" s="17">
        <v>0.35</v>
      </c>
      <c r="G18" s="18">
        <f>F18*$D$16</f>
        <v>6.9999999999999993E-2</v>
      </c>
      <c r="H18" s="15">
        <f t="shared" si="0"/>
        <v>11.2</v>
      </c>
      <c r="I18" s="15">
        <f t="shared" si="1"/>
        <v>55.999999999999993</v>
      </c>
      <c r="J18" s="19"/>
    </row>
    <row r="19" spans="3:10">
      <c r="D19" s="20">
        <f>SUM(D6:D18)</f>
        <v>1</v>
      </c>
      <c r="F19" s="21">
        <f>SUM(F6:F18)</f>
        <v>3</v>
      </c>
      <c r="G19" s="20">
        <f>SUM(G6:G18)</f>
        <v>1.0000000000000002</v>
      </c>
      <c r="H19" s="2">
        <f>SUM(H6:H18)</f>
        <v>160.00000000000006</v>
      </c>
      <c r="I19" s="2">
        <f>SUM(I6:I18)</f>
        <v>800</v>
      </c>
      <c r="J19" s="22">
        <v>800</v>
      </c>
    </row>
  </sheetData>
  <mergeCells count="7">
    <mergeCell ref="C16:C18"/>
    <mergeCell ref="D16:D18"/>
    <mergeCell ref="E3:I3"/>
    <mergeCell ref="C6:C9"/>
    <mergeCell ref="D6:D9"/>
    <mergeCell ref="C10:C15"/>
    <mergeCell ref="D10:D1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43"/>
  <sheetViews>
    <sheetView topLeftCell="A10" zoomScale="80" zoomScaleNormal="80" workbookViewId="0">
      <selection activeCell="L17" sqref="L17"/>
    </sheetView>
  </sheetViews>
  <sheetFormatPr baseColWidth="10" defaultColWidth="9.7109375" defaultRowHeight="12.75"/>
  <cols>
    <col min="1" max="1" width="24.140625" customWidth="1"/>
    <col min="2" max="2" width="15.140625" customWidth="1"/>
    <col min="3" max="3" width="36.85546875" customWidth="1"/>
    <col min="4" max="6" width="16.5703125" customWidth="1"/>
    <col min="7" max="7" width="9.7109375" customWidth="1"/>
    <col min="8" max="8" width="19.5703125" customWidth="1"/>
    <col min="9" max="9" width="14.140625" customWidth="1"/>
    <col min="10" max="10" width="9.7109375" customWidth="1"/>
  </cols>
  <sheetData>
    <row r="2" spans="2:9" ht="18" customHeight="1" thickBot="1"/>
    <row r="3" spans="2:9" ht="23.25" customHeight="1" thickBot="1">
      <c r="B3" s="119" t="str">
        <f>DEFINICIÓN_DE_FACTORES!C6</f>
        <v>EDUCACIÓN</v>
      </c>
      <c r="C3" s="119"/>
      <c r="D3" s="119"/>
      <c r="E3" s="119"/>
      <c r="F3" s="119"/>
    </row>
    <row r="4" spans="2:9" ht="73.5" customHeight="1" thickBot="1">
      <c r="B4" s="118" t="str">
        <f>DEFINICIÓN_DE_FACTORES!D6</f>
        <v>Nivel de formación académica formal y los estudios necesarios requeridos para desempeñar el cargo, que proporcionan los conocimientos teóricos indispensables para el adecuado cumplimiento de sus funciones y responsabilidades.</v>
      </c>
      <c r="C4" s="118"/>
      <c r="D4" s="118"/>
      <c r="E4" s="118"/>
      <c r="F4" s="118"/>
    </row>
    <row r="5" spans="2:9" ht="30" customHeight="1" thickBot="1">
      <c r="B5" s="23" t="s">
        <v>66</v>
      </c>
      <c r="C5" s="24" t="s">
        <v>29</v>
      </c>
      <c r="D5" s="25" t="s">
        <v>67</v>
      </c>
      <c r="E5" s="26" t="s">
        <v>68</v>
      </c>
      <c r="F5" s="26" t="s">
        <v>69</v>
      </c>
      <c r="H5" s="27" t="s">
        <v>70</v>
      </c>
      <c r="I5" s="31">
        <f>(D10-D6)/(B11-1)</f>
        <v>25.600000000000005</v>
      </c>
    </row>
    <row r="6" spans="2:9" ht="54" customHeight="1" thickBot="1">
      <c r="B6" s="29" t="s">
        <v>260</v>
      </c>
      <c r="C6" s="30" t="str">
        <f>ANEXO_FTO__A__OCUP!C6</f>
        <v>Bachillerato</v>
      </c>
      <c r="D6" s="36">
        <f>PONDERACIÓN!H6</f>
        <v>25.600000000000009</v>
      </c>
      <c r="E6" s="31">
        <f>D6</f>
        <v>25.600000000000009</v>
      </c>
      <c r="F6" s="37">
        <f>PONDERACIÓN!H6</f>
        <v>25.600000000000009</v>
      </c>
      <c r="H6" s="32" t="s">
        <v>72</v>
      </c>
      <c r="I6" s="147">
        <f>POWER((E10/E6),(1/(B11-1)))</f>
        <v>1.4953487812212205</v>
      </c>
    </row>
    <row r="7" spans="2:9" ht="39.75" customHeight="1" thickBot="1">
      <c r="B7" s="28" t="s">
        <v>265</v>
      </c>
      <c r="C7" s="30" t="str">
        <f>ANEXO_FTO__A__OCUP!C7</f>
        <v>Técnico laboral</v>
      </c>
      <c r="D7" s="31">
        <f>D6+I5</f>
        <v>51.200000000000017</v>
      </c>
      <c r="E7" s="148">
        <f>E6*I6</f>
        <v>38.280928799263258</v>
      </c>
      <c r="F7" s="31">
        <f>F6+I8</f>
        <v>44.676005961251875</v>
      </c>
      <c r="H7" s="32" t="s">
        <v>74</v>
      </c>
      <c r="I7" s="33">
        <f>((100/B11)+100)/100</f>
        <v>1.2</v>
      </c>
    </row>
    <row r="8" spans="2:9" ht="39.75" customHeight="1" thickBot="1">
      <c r="B8" s="28" t="s">
        <v>262</v>
      </c>
      <c r="C8" s="30" t="str">
        <f>ANEXO_FTO__A__OCUP!C8</f>
        <v>Tecnólogo</v>
      </c>
      <c r="D8" s="31">
        <f>D7+I5</f>
        <v>76.800000000000026</v>
      </c>
      <c r="E8" s="31">
        <f>E7*I6</f>
        <v>57.243340223994629</v>
      </c>
      <c r="F8" s="31">
        <f>F7+I9</f>
        <v>67.567213114754111</v>
      </c>
      <c r="H8" s="32" t="s">
        <v>76</v>
      </c>
      <c r="I8" s="31">
        <f>(E11-E6)/(1+I7+POWER(I7,2)+POWER(I7,3))</f>
        <v>19.076005961251866</v>
      </c>
    </row>
    <row r="9" spans="2:9" ht="39.75" customHeight="1" thickBot="1">
      <c r="B9" s="28" t="s">
        <v>277</v>
      </c>
      <c r="C9" s="30" t="str">
        <f>ANEXO_FTO__A__OCUP!C9</f>
        <v>Profesional universitario</v>
      </c>
      <c r="D9" s="31">
        <f>D8+I5</f>
        <v>102.40000000000003</v>
      </c>
      <c r="E9" s="31">
        <f>E8*I6</f>
        <v>85.598759036982031</v>
      </c>
      <c r="F9" s="31">
        <f>F8+I10</f>
        <v>95.036661698956806</v>
      </c>
      <c r="H9" s="32" t="s">
        <v>78</v>
      </c>
      <c r="I9" s="31">
        <f>I8*I7</f>
        <v>22.89120715350224</v>
      </c>
    </row>
    <row r="10" spans="2:9" ht="39.75" customHeight="1" thickBot="1">
      <c r="B10" s="28" t="s">
        <v>297</v>
      </c>
      <c r="C10" s="30" t="str">
        <f>ANEXO_FTO__A__OCUP!C10</f>
        <v>Posgrado (especialización o maestría)</v>
      </c>
      <c r="D10" s="28">
        <f>PONDERACIÓN!I6</f>
        <v>128.00000000000003</v>
      </c>
      <c r="E10" s="149">
        <f>D10</f>
        <v>128.00000000000003</v>
      </c>
      <c r="F10" s="28">
        <f>PONDERACIÓN!I6</f>
        <v>128.00000000000003</v>
      </c>
      <c r="H10" s="32" t="s">
        <v>80</v>
      </c>
      <c r="I10" s="31">
        <f>I9*I7</f>
        <v>27.469448584202688</v>
      </c>
    </row>
    <row r="11" spans="2:9" ht="42.4" customHeight="1" thickBot="1">
      <c r="B11" s="34">
        <v>5</v>
      </c>
      <c r="D11" s="28">
        <f>D9+I5</f>
        <v>128.00000000000003</v>
      </c>
      <c r="E11" s="150">
        <f>E9*I6</f>
        <v>128.00000000000003</v>
      </c>
      <c r="F11" s="31">
        <f>F9+I11</f>
        <v>128.00000000000003</v>
      </c>
      <c r="H11" s="32" t="s">
        <v>80</v>
      </c>
      <c r="I11" s="31">
        <f>I10*I7</f>
        <v>32.963338301043223</v>
      </c>
    </row>
    <row r="13" spans="2:9" ht="24.75" customHeight="1" thickBot="1"/>
    <row r="14" spans="2:9" ht="53.25" customHeight="1" thickBot="1">
      <c r="B14" s="119" t="str">
        <f>+DEFINICIÓN_DE_FACTORES!C7</f>
        <v>EXPERIENCIA</v>
      </c>
      <c r="C14" s="119"/>
      <c r="D14" s="119"/>
      <c r="E14" s="119"/>
      <c r="F14" s="119"/>
    </row>
    <row r="15" spans="2:9" ht="51" customHeight="1" thickBot="1">
      <c r="B15" s="118" t="str">
        <f>+DEFINICIÓN_DE_FACTORES!D7</f>
        <v>Tiempo y tipo de experiencia laboral requeridos para desempeñar el cargo, que permiten aplicar conocimientos y habilidades prácticas necesarias para el cumplimiento adecuado de sus funciones y responsabilidades.</v>
      </c>
      <c r="C15" s="118"/>
      <c r="D15" s="118"/>
      <c r="E15" s="118"/>
      <c r="F15" s="118"/>
    </row>
    <row r="16" spans="2:9" ht="45.75" customHeight="1" thickBot="1">
      <c r="B16" s="23" t="s">
        <v>66</v>
      </c>
      <c r="C16" s="24" t="s">
        <v>29</v>
      </c>
      <c r="D16" s="25" t="s">
        <v>67</v>
      </c>
      <c r="E16" s="26" t="s">
        <v>68</v>
      </c>
      <c r="F16" s="26" t="s">
        <v>69</v>
      </c>
      <c r="H16" s="27" t="s">
        <v>70</v>
      </c>
      <c r="I16" s="31">
        <f>(D21-D17)/(B22-1)</f>
        <v>19.2</v>
      </c>
    </row>
    <row r="17" spans="2:9" ht="45.75" customHeight="1" thickBot="1">
      <c r="B17" s="29" t="s">
        <v>260</v>
      </c>
      <c r="C17" s="8" t="str">
        <f>ANEXO_FTO__A__OCUP!F6</f>
        <v>Sin experiencia o hasta 6 meses</v>
      </c>
      <c r="D17" s="36">
        <f>PONDERACIÓN!H7</f>
        <v>19.200000000000003</v>
      </c>
      <c r="E17" s="31">
        <f>D17</f>
        <v>19.200000000000003</v>
      </c>
      <c r="F17" s="37">
        <f>PONDERACIÓN!H7</f>
        <v>19.200000000000003</v>
      </c>
      <c r="H17" s="32" t="s">
        <v>72</v>
      </c>
      <c r="I17" s="147">
        <f>POWER((E21/E17),(1/(B22-1)))</f>
        <v>1.4953487812212205</v>
      </c>
    </row>
    <row r="18" spans="2:9" ht="45.75" customHeight="1" thickBot="1">
      <c r="B18" s="28" t="s">
        <v>265</v>
      </c>
      <c r="C18" s="8" t="str">
        <f>ANEXO_FTO__A__OCUP!F7</f>
        <v>6 meses a 1 año</v>
      </c>
      <c r="D18" s="31">
        <f>D17+I16</f>
        <v>38.400000000000006</v>
      </c>
      <c r="E18" s="148">
        <f>E17*I17</f>
        <v>28.710696599447438</v>
      </c>
      <c r="F18" s="31">
        <f>F17+I19</f>
        <v>33.507004470938895</v>
      </c>
      <c r="H18" s="32" t="s">
        <v>74</v>
      </c>
      <c r="I18" s="33">
        <f>((100/B22)+100)/100</f>
        <v>1.2</v>
      </c>
    </row>
    <row r="19" spans="2:9" ht="45.75" customHeight="1" thickBot="1">
      <c r="B19" s="28" t="s">
        <v>262</v>
      </c>
      <c r="C19" s="8" t="str">
        <f>ANEXO_FTO__A__OCUP!F8</f>
        <v>1 a 2 años</v>
      </c>
      <c r="D19" s="31">
        <f>D18+I16</f>
        <v>57.600000000000009</v>
      </c>
      <c r="E19" s="31">
        <f>E18*I17</f>
        <v>42.932505167995963</v>
      </c>
      <c r="F19" s="31">
        <f>F18+I20</f>
        <v>50.675409836065569</v>
      </c>
      <c r="H19" s="32" t="s">
        <v>76</v>
      </c>
      <c r="I19" s="31">
        <f>(E22-E17)/(1+I18+POWER(I18,2)+POWER(I18,3))</f>
        <v>14.307004470938896</v>
      </c>
    </row>
    <row r="20" spans="2:9" ht="45.75" customHeight="1" thickBot="1">
      <c r="B20" s="28" t="s">
        <v>277</v>
      </c>
      <c r="C20" s="8" t="str">
        <f>ANEXO_FTO__A__OCUP!F9</f>
        <v>2 a 4 años</v>
      </c>
      <c r="D20" s="31">
        <f>D19+I16</f>
        <v>76.800000000000011</v>
      </c>
      <c r="E20" s="31">
        <f>E19*I17</f>
        <v>64.199069277736513</v>
      </c>
      <c r="F20" s="31">
        <f>F19+I21</f>
        <v>71.277496274217583</v>
      </c>
      <c r="H20" s="32" t="s">
        <v>78</v>
      </c>
      <c r="I20" s="31">
        <f>I19*I18</f>
        <v>17.168405365126674</v>
      </c>
    </row>
    <row r="21" spans="2:9" ht="51" customHeight="1" thickBot="1">
      <c r="B21" s="28" t="s">
        <v>297</v>
      </c>
      <c r="C21" s="8" t="str">
        <f>ANEXO_FTO__A__OCUP!F10</f>
        <v>Más de 4 años</v>
      </c>
      <c r="D21" s="28">
        <f>PONDERACIÓN!I7</f>
        <v>96</v>
      </c>
      <c r="E21" s="28">
        <f>D21</f>
        <v>96</v>
      </c>
      <c r="F21" s="31">
        <f>PONDERACIÓN!I7</f>
        <v>96</v>
      </c>
      <c r="H21" s="32" t="s">
        <v>80</v>
      </c>
      <c r="I21" s="31">
        <f>I20*I18</f>
        <v>20.602086438152007</v>
      </c>
    </row>
    <row r="22" spans="2:9" ht="26.25" thickBot="1">
      <c r="B22" s="34">
        <v>5</v>
      </c>
      <c r="D22" s="28">
        <f>D20+I16</f>
        <v>96.000000000000014</v>
      </c>
      <c r="E22" s="28">
        <f>E20*I17</f>
        <v>96</v>
      </c>
      <c r="F22" s="31">
        <f>F20+I22</f>
        <v>95.999999999999986</v>
      </c>
      <c r="H22" s="32" t="s">
        <v>80</v>
      </c>
      <c r="I22" s="31">
        <f>I21*I18</f>
        <v>24.722503725782406</v>
      </c>
    </row>
    <row r="24" spans="2:9" ht="13.5" thickBot="1"/>
    <row r="25" spans="2:9" ht="33" customHeight="1" thickBot="1">
      <c r="B25" s="119" t="str">
        <f>DEFINICIÓN_DE_FACTORES!C8</f>
        <v>HABILIDAD MENTAL</v>
      </c>
      <c r="C25" s="119"/>
      <c r="D25" s="119"/>
      <c r="E25" s="119"/>
      <c r="F25" s="119"/>
    </row>
    <row r="26" spans="2:9" ht="64.5" customHeight="1" thickBot="1">
      <c r="B26" s="118" t="str">
        <f>DEFINICIÓN_DE_FACTORES!D8</f>
        <v>Capacidad requerida para analizar información, comprender situaciones complejas, aplicar razonamiento lógico y tomar decisiones dentro del ámbito del cargo. Implica nivel de concentración, juicio y resolución de problemas necesarios para el desempeño efectivo de las funciones.</v>
      </c>
      <c r="C26" s="118"/>
      <c r="D26" s="118"/>
      <c r="E26" s="118"/>
      <c r="F26" s="118"/>
    </row>
    <row r="27" spans="2:9" ht="26.25" thickBot="1">
      <c r="B27" s="23" t="s">
        <v>66</v>
      </c>
      <c r="C27" s="24" t="s">
        <v>29</v>
      </c>
      <c r="D27" s="25" t="s">
        <v>67</v>
      </c>
      <c r="E27" s="26" t="s">
        <v>68</v>
      </c>
      <c r="F27" s="26" t="s">
        <v>69</v>
      </c>
      <c r="H27" s="27" t="s">
        <v>70</v>
      </c>
      <c r="I27" s="31">
        <f>(D32-D28)/(B33-1)</f>
        <v>7.68</v>
      </c>
    </row>
    <row r="28" spans="2:9" ht="40.15" customHeight="1" thickBot="1">
      <c r="B28" s="29" t="s">
        <v>260</v>
      </c>
      <c r="C28" s="35" t="str">
        <f>ANEXO_FTO__A__OCUP!J6</f>
        <v>Trabajo basado en instrucciones simples y repetitivas.</v>
      </c>
      <c r="D28" s="36">
        <f>PONDERACIÓN!H8</f>
        <v>7.68</v>
      </c>
      <c r="E28" s="31">
        <f>+D28</f>
        <v>7.68</v>
      </c>
      <c r="F28" s="37">
        <f>+E28</f>
        <v>7.68</v>
      </c>
      <c r="H28" s="32" t="s">
        <v>72</v>
      </c>
      <c r="I28" s="147">
        <f>POWER((E32/E28),(1/(B33-1)))</f>
        <v>1.4953487812212205</v>
      </c>
    </row>
    <row r="29" spans="2:9" ht="40.15" customHeight="1" thickBot="1">
      <c r="B29" s="28" t="s">
        <v>265</v>
      </c>
      <c r="C29" s="35" t="str">
        <f>ANEXO_FTO__A__OCUP!J7</f>
        <v>Requiere comprensión básica de procedimientos.</v>
      </c>
      <c r="D29" s="31">
        <f>D28+I27</f>
        <v>15.36</v>
      </c>
      <c r="E29" s="148">
        <f>E28*I28</f>
        <v>11.484278639778973</v>
      </c>
      <c r="F29" s="31">
        <f>F28+I30</f>
        <v>13.402801788375557</v>
      </c>
      <c r="H29" s="32" t="s">
        <v>74</v>
      </c>
      <c r="I29" s="33">
        <f>((100/B33)+100)/100</f>
        <v>1.2</v>
      </c>
    </row>
    <row r="30" spans="2:9" ht="40.15" customHeight="1" thickBot="1">
      <c r="B30" s="28" t="s">
        <v>262</v>
      </c>
      <c r="C30" s="35" t="str">
        <f>ANEXO_FTO__A__OCUP!J8</f>
        <v>Requiere análisis moderado para resolver situaciones del trabajo.</v>
      </c>
      <c r="D30" s="31">
        <f>D29+I27</f>
        <v>23.04</v>
      </c>
      <c r="E30" s="31">
        <f>E29*I28</f>
        <v>17.173002067198382</v>
      </c>
      <c r="F30" s="31">
        <f>F29+I31</f>
        <v>20.270163934426225</v>
      </c>
      <c r="H30" s="32" t="s">
        <v>76</v>
      </c>
      <c r="I30" s="31">
        <f>(E33-E28)/(1+I29+POWER(I29,2)+POWER(I29,3))</f>
        <v>5.7228017883755573</v>
      </c>
    </row>
    <row r="31" spans="2:9" ht="40.15" customHeight="1" thickBot="1">
      <c r="B31" s="28" t="s">
        <v>277</v>
      </c>
      <c r="C31" s="35" t="str">
        <f>ANEXO_FTO__A__OCUP!J9</f>
        <v>Exige análisis, interpretación de información y toma de decisiones.</v>
      </c>
      <c r="D31" s="31">
        <f>D30+I27</f>
        <v>30.72</v>
      </c>
      <c r="E31" s="31">
        <f>E30*I28</f>
        <v>25.6796277110946</v>
      </c>
      <c r="F31" s="31">
        <f>F30+I32</f>
        <v>28.510998509687028</v>
      </c>
      <c r="H31" s="32" t="s">
        <v>78</v>
      </c>
      <c r="I31" s="31">
        <f>I30*I29</f>
        <v>6.8673621460506684</v>
      </c>
    </row>
    <row r="32" spans="2:9" ht="40.15" customHeight="1" thickBot="1">
      <c r="B32" s="28" t="s">
        <v>297</v>
      </c>
      <c r="C32" s="35" t="str">
        <f>ANEXO_FTO__A__OCUP!J10</f>
        <v>Requiere pensamiento estratégico, planificación y solución de problemas complejos.</v>
      </c>
      <c r="D32" s="31">
        <f>PONDERACIÓN!I8</f>
        <v>38.4</v>
      </c>
      <c r="E32" s="31">
        <f>D32</f>
        <v>38.4</v>
      </c>
      <c r="F32" s="31">
        <f>+E32</f>
        <v>38.4</v>
      </c>
      <c r="H32" s="32" t="s">
        <v>80</v>
      </c>
      <c r="I32" s="31">
        <f>I31*I29</f>
        <v>8.2408345752608021</v>
      </c>
    </row>
    <row r="33" spans="2:9" ht="40.15" customHeight="1" thickBot="1">
      <c r="B33" s="34">
        <v>5</v>
      </c>
      <c r="D33" s="31">
        <f>D31+I27</f>
        <v>38.4</v>
      </c>
      <c r="E33" s="31">
        <f>E31*I28</f>
        <v>38.399999999999991</v>
      </c>
      <c r="F33" s="31">
        <f>F31+I33</f>
        <v>38.399999999999991</v>
      </c>
      <c r="H33" s="32" t="s">
        <v>80</v>
      </c>
      <c r="I33" s="31">
        <f>I32*I29</f>
        <v>9.8890014903129622</v>
      </c>
    </row>
    <row r="35" spans="2:9" ht="13.5" thickBot="1"/>
    <row r="36" spans="2:9" ht="25.9" customHeight="1" thickBot="1">
      <c r="B36" s="119" t="str">
        <f>DEFINICIÓN_DE_FACTORES!C9</f>
        <v>COMPLEJIDAD DEL CARGO</v>
      </c>
      <c r="C36" s="119"/>
      <c r="D36" s="119"/>
      <c r="E36" s="119"/>
      <c r="F36" s="119"/>
    </row>
    <row r="37" spans="2:9" ht="54" customHeight="1" thickBot="1">
      <c r="B37" s="118" t="str">
        <f>DEFINICIÓN_DE_FACTORES!D9</f>
        <v>Grado de dificultad asociado a las funciones, responsabilidades y procesos que conforman el cargo. Considera la variedad de tareas, nivel de análisis requerido, interrelación de actividades y necesidad de aplicar criterios técnicos o profesionales para la toma de decisiones</v>
      </c>
      <c r="C37" s="118"/>
      <c r="D37" s="118"/>
      <c r="E37" s="118"/>
      <c r="F37" s="118"/>
    </row>
    <row r="38" spans="2:9" ht="26.25" thickBot="1">
      <c r="B38" s="23" t="s">
        <v>66</v>
      </c>
      <c r="C38" s="24" t="s">
        <v>29</v>
      </c>
      <c r="D38" s="25" t="s">
        <v>67</v>
      </c>
      <c r="E38" s="26" t="s">
        <v>68</v>
      </c>
      <c r="F38" s="26" t="s">
        <v>69</v>
      </c>
      <c r="H38" s="27" t="s">
        <v>70</v>
      </c>
      <c r="I38" s="31">
        <f>(D43-D39)/(B44-1)</f>
        <v>11.52</v>
      </c>
    </row>
    <row r="39" spans="2:9" ht="42" customHeight="1" thickBot="1">
      <c r="B39" s="29" t="s">
        <v>260</v>
      </c>
      <c r="C39" s="38" t="str">
        <f>ANEXO_FTO__A__OCUP!M6</f>
        <v>Actividades simples y repetitivas.</v>
      </c>
      <c r="D39" s="36">
        <f>PONDERACIÓN!H9</f>
        <v>11.52</v>
      </c>
      <c r="E39" s="31">
        <f>+D39</f>
        <v>11.52</v>
      </c>
      <c r="F39" s="37">
        <f>+E39</f>
        <v>11.52</v>
      </c>
      <c r="H39" s="32" t="s">
        <v>72</v>
      </c>
      <c r="I39" s="147">
        <f>POWER((E43/E39),(1/(B44-1)))</f>
        <v>1.4953487812212205</v>
      </c>
    </row>
    <row r="40" spans="2:9" ht="42" customHeight="1" thickBot="1">
      <c r="B40" s="28" t="s">
        <v>265</v>
      </c>
      <c r="C40" s="38" t="str">
        <f>ANEXO_FTO__A__OCUP!M7</f>
        <v>Actividades operativas con algunos procedimientos definidos.</v>
      </c>
      <c r="D40" s="31">
        <f>D39+I38</f>
        <v>23.04</v>
      </c>
      <c r="E40" s="148">
        <f>E39*I39</f>
        <v>17.22641795966846</v>
      </c>
      <c r="F40" s="31">
        <f>F39+I41</f>
        <v>20.104202682563336</v>
      </c>
      <c r="H40" s="32" t="s">
        <v>74</v>
      </c>
      <c r="I40" s="33">
        <f>((100/B44)+100)/100</f>
        <v>1.2</v>
      </c>
    </row>
    <row r="41" spans="2:9" ht="42" customHeight="1" thickBot="1">
      <c r="B41" s="28" t="s">
        <v>262</v>
      </c>
      <c r="C41" s="38" t="str">
        <f>ANEXO_FTO__A__OCUP!M8</f>
        <v>Actividades que requieren conocimientos técnicos y manejo de varias tareas.</v>
      </c>
      <c r="D41" s="31">
        <f>D40+I38</f>
        <v>34.56</v>
      </c>
      <c r="E41" s="31">
        <f>E40*I39</f>
        <v>25.759503100797577</v>
      </c>
      <c r="F41" s="31">
        <f>F40+I42</f>
        <v>30.40524590163934</v>
      </c>
      <c r="H41" s="32" t="s">
        <v>76</v>
      </c>
      <c r="I41" s="31">
        <f>(E44-E39)/(1+I40+POWER(I40,2)+POWER(I40,3))</f>
        <v>8.5842026825633369</v>
      </c>
    </row>
    <row r="42" spans="2:9" ht="42" customHeight="1" thickBot="1">
      <c r="B42" s="28" t="s">
        <v>277</v>
      </c>
      <c r="C42" s="38" t="str">
        <f>ANEXO_FTO__A__OCUP!M9</f>
        <v>Funciones que implican análisis, coordinación y control de procesos.</v>
      </c>
      <c r="D42" s="31">
        <f>D41+I38</f>
        <v>46.08</v>
      </c>
      <c r="E42" s="31">
        <f>E41*I39</f>
        <v>38.519441566641909</v>
      </c>
      <c r="F42" s="31">
        <f>F41+I43</f>
        <v>42.766497764530541</v>
      </c>
      <c r="H42" s="32" t="s">
        <v>78</v>
      </c>
      <c r="I42" s="31">
        <f>I41*I40</f>
        <v>10.301043219076004</v>
      </c>
    </row>
    <row r="43" spans="2:9" ht="42" customHeight="1" thickBot="1">
      <c r="B43" s="28" t="s">
        <v>297</v>
      </c>
      <c r="C43" s="38" t="str">
        <f>ANEXO_FTO__A__OCUP!M10</f>
        <v>Actividades altamente complejas con responsabilidad en decisiones importantes.</v>
      </c>
      <c r="D43" s="31">
        <f>PONDERACIÓN!I9</f>
        <v>57.599999999999994</v>
      </c>
      <c r="E43" s="31">
        <f>D43</f>
        <v>57.599999999999994</v>
      </c>
      <c r="F43" s="31">
        <f>+E43</f>
        <v>57.599999999999994</v>
      </c>
      <c r="H43" s="32" t="s">
        <v>80</v>
      </c>
      <c r="I43" s="31">
        <f>I42*I40</f>
        <v>12.361251862891203</v>
      </c>
    </row>
    <row r="44" spans="2:9" ht="42" customHeight="1" thickBot="1">
      <c r="B44" s="34">
        <v>5</v>
      </c>
      <c r="D44" s="31">
        <f>D42+I38</f>
        <v>57.599999999999994</v>
      </c>
      <c r="E44" s="31">
        <f>E42*I39</f>
        <v>57.6</v>
      </c>
      <c r="F44" s="31">
        <f>F42+I44</f>
        <v>57.59999999999998</v>
      </c>
      <c r="H44" s="32" t="s">
        <v>80</v>
      </c>
      <c r="I44" s="31">
        <f>I43*I40</f>
        <v>14.833502235469442</v>
      </c>
    </row>
    <row r="46" spans="2:9" ht="13.5" thickBot="1"/>
    <row r="47" spans="2:9" ht="26.45" customHeight="1" thickBot="1">
      <c r="B47" s="119" t="str">
        <f>DEFINICIÓN_DE_FACTORES!C10</f>
        <v>RESPONSABILIDAD POR ERRORES</v>
      </c>
      <c r="C47" s="119"/>
      <c r="D47" s="119"/>
      <c r="E47" s="119"/>
      <c r="F47" s="119"/>
    </row>
    <row r="48" spans="2:9" ht="56.45" customHeight="1" thickBot="1">
      <c r="B48" s="118" t="str">
        <f>DEFINICIÓN_DE_FACTORES!D10</f>
        <v>Impacto que pueden generar los errores del cargo en los procesos, recursos, resultados operativos o imagen de la organización.</v>
      </c>
      <c r="C48" s="118"/>
      <c r="D48" s="118"/>
      <c r="E48" s="118"/>
      <c r="F48" s="118"/>
    </row>
    <row r="49" spans="2:9" ht="26.25" thickBot="1">
      <c r="B49" s="23" t="s">
        <v>66</v>
      </c>
      <c r="C49" s="24" t="s">
        <v>29</v>
      </c>
      <c r="D49" s="25" t="s">
        <v>67</v>
      </c>
      <c r="E49" s="26" t="s">
        <v>68</v>
      </c>
      <c r="F49" s="26" t="s">
        <v>69</v>
      </c>
      <c r="H49" s="27" t="s">
        <v>70</v>
      </c>
      <c r="I49" s="28">
        <f>(D54-D50)/(B55-1)</f>
        <v>9.6</v>
      </c>
    </row>
    <row r="50" spans="2:9" ht="37.9" customHeight="1" thickBot="1">
      <c r="B50" s="29" t="s">
        <v>260</v>
      </c>
      <c r="C50" s="38" t="str">
        <f>ANEXO_FTO__A__OCUP!J24</f>
        <v>Los errores tienen poca consecuencia.</v>
      </c>
      <c r="D50" s="36">
        <f>PONDERACIÓN!H10</f>
        <v>9.6000000000000014</v>
      </c>
      <c r="E50" s="31">
        <f>+D50</f>
        <v>9.6000000000000014</v>
      </c>
      <c r="F50" s="37">
        <f>+E50</f>
        <v>9.6000000000000014</v>
      </c>
      <c r="H50" s="32" t="s">
        <v>72</v>
      </c>
      <c r="I50" s="147">
        <f>POWER((E54/E50),(1/(B55-1)))</f>
        <v>1.4953487812212205</v>
      </c>
    </row>
    <row r="51" spans="2:9" ht="37.9" customHeight="1" thickBot="1">
      <c r="B51" s="28" t="s">
        <v>265</v>
      </c>
      <c r="C51" s="38" t="str">
        <f>ANEXO_FTO__A__OCUP!J25</f>
        <v>Los errores generan retrabajo o pequeñas pérdidas.</v>
      </c>
      <c r="D51" s="31">
        <f>D50+I49</f>
        <v>19.200000000000003</v>
      </c>
      <c r="E51" s="148">
        <f>E50*I50</f>
        <v>14.355348299723719</v>
      </c>
      <c r="F51" s="31">
        <f>F50+I52</f>
        <v>16.753502235469448</v>
      </c>
      <c r="H51" s="32" t="s">
        <v>74</v>
      </c>
      <c r="I51" s="33">
        <f>((100/B55)+100)/100</f>
        <v>1.2</v>
      </c>
    </row>
    <row r="52" spans="2:9" ht="37.9" customHeight="1" thickBot="1">
      <c r="B52" s="28" t="s">
        <v>262</v>
      </c>
      <c r="C52" s="38" t="str">
        <f>ANEXO_FTO__A__OCUP!J26</f>
        <v>Los errores afectan procesos del área.</v>
      </c>
      <c r="D52" s="31">
        <f>D51+I49</f>
        <v>28.800000000000004</v>
      </c>
      <c r="E52" s="31">
        <f>E51*I50</f>
        <v>21.466252583997981</v>
      </c>
      <c r="F52" s="31">
        <f>F51+I53</f>
        <v>25.337704918032784</v>
      </c>
      <c r="H52" s="32" t="s">
        <v>76</v>
      </c>
      <c r="I52" s="31">
        <f>(E55-E50)/(1+I51+POWER(I51,2)+POWER(I51,3))</f>
        <v>7.153502235469448</v>
      </c>
    </row>
    <row r="53" spans="2:9" ht="37.9" customHeight="1" thickBot="1">
      <c r="B53" s="28" t="s">
        <v>277</v>
      </c>
      <c r="C53" s="38" t="str">
        <f>ANEXO_FTO__A__OCUP!J27</f>
        <v>Los errores generan pérdidas económicas o afectan el servicio.</v>
      </c>
      <c r="D53" s="31">
        <f>D52+I49</f>
        <v>38.400000000000006</v>
      </c>
      <c r="E53" s="31">
        <f>E52*I50</f>
        <v>32.099534638868256</v>
      </c>
      <c r="F53" s="31">
        <f>F52+I54</f>
        <v>35.638748137108792</v>
      </c>
      <c r="H53" s="32" t="s">
        <v>78</v>
      </c>
      <c r="I53" s="31">
        <f>I52*I51</f>
        <v>8.5842026825633369</v>
      </c>
    </row>
    <row r="54" spans="2:9" ht="37.9" customHeight="1" thickBot="1">
      <c r="B54" s="28" t="s">
        <v>297</v>
      </c>
      <c r="C54" s="38" t="str">
        <f>ANEXO_FTO__A__OCUP!J28</f>
        <v>Los errores pueden afectar gravemente la operación o imagen de la empresa.</v>
      </c>
      <c r="D54" s="31">
        <f>PONDERACIÓN!I10</f>
        <v>48</v>
      </c>
      <c r="E54" s="31">
        <f>D54</f>
        <v>48</v>
      </c>
      <c r="F54" s="31">
        <f>+E54</f>
        <v>48</v>
      </c>
      <c r="H54" s="32" t="s">
        <v>80</v>
      </c>
      <c r="I54" s="31">
        <f>I53*I51</f>
        <v>10.301043219076004</v>
      </c>
    </row>
    <row r="55" spans="2:9" ht="26.25" thickBot="1">
      <c r="B55" s="34">
        <v>5</v>
      </c>
      <c r="D55" s="31">
        <f>D53+I49</f>
        <v>48.000000000000007</v>
      </c>
      <c r="E55" s="31">
        <f>E53*I50</f>
        <v>48</v>
      </c>
      <c r="F55" s="31">
        <f>F53+I55</f>
        <v>47.999999999999993</v>
      </c>
      <c r="H55" s="32" t="s">
        <v>80</v>
      </c>
      <c r="I55" s="31">
        <f>I54*I51</f>
        <v>12.361251862891203</v>
      </c>
    </row>
    <row r="57" spans="2:9" ht="13.5" thickBot="1"/>
    <row r="58" spans="2:9" ht="22.15" customHeight="1" thickBot="1">
      <c r="B58" s="119" t="str">
        <f>DEFINICIÓN_DE_FACTORES!C11</f>
        <v>RESPONSABILIDAD POR MANEJO DE INFORMACIÓN</v>
      </c>
      <c r="C58" s="119"/>
      <c r="D58" s="119"/>
      <c r="E58" s="119"/>
      <c r="F58" s="119"/>
    </row>
    <row r="59" spans="2:9" ht="44.45" customHeight="1" thickBot="1">
      <c r="B59" s="118" t="str">
        <f>DEFINICIÓN_DE_FACTORES!D11</f>
        <v>Grado de responsabilidad en el uso, acceso, confidencialidad, registro y administración de información relevante para la organización.</v>
      </c>
      <c r="C59" s="118"/>
      <c r="D59" s="118"/>
      <c r="E59" s="118"/>
      <c r="F59" s="118"/>
    </row>
    <row r="60" spans="2:9" ht="26.25" thickBot="1">
      <c r="B60" s="23" t="s">
        <v>66</v>
      </c>
      <c r="C60" s="24" t="s">
        <v>29</v>
      </c>
      <c r="D60" s="25" t="s">
        <v>67</v>
      </c>
      <c r="E60" s="26" t="s">
        <v>68</v>
      </c>
      <c r="F60" s="26" t="s">
        <v>69</v>
      </c>
      <c r="H60" s="27" t="s">
        <v>70</v>
      </c>
      <c r="I60" s="28">
        <f>(D65-D61)/(B66-1)</f>
        <v>6.4000000000000012</v>
      </c>
    </row>
    <row r="61" spans="2:9" ht="37.9" customHeight="1" thickBot="1">
      <c r="B61" s="29" t="s">
        <v>260</v>
      </c>
      <c r="C61" s="38" t="str">
        <f>ANEXO_FTO__A__OCUP!D24</f>
        <v>Maneja información básica del trabajo.</v>
      </c>
      <c r="D61" s="36">
        <f>PONDERACIÓN!H11</f>
        <v>6.4000000000000021</v>
      </c>
      <c r="E61" s="31">
        <f>+D61</f>
        <v>6.4000000000000021</v>
      </c>
      <c r="F61" s="37">
        <f>+E61</f>
        <v>6.4000000000000021</v>
      </c>
      <c r="H61" s="32" t="s">
        <v>72</v>
      </c>
      <c r="I61" s="147">
        <f>POWER((E65/E61),(1/(B66-1)))</f>
        <v>1.4953487812212205</v>
      </c>
    </row>
    <row r="62" spans="2:9" ht="37.9" customHeight="1" thickBot="1">
      <c r="B62" s="28" t="s">
        <v>265</v>
      </c>
      <c r="C62" s="38" t="str">
        <f>ANEXO_FTO__A__OCUP!D25</f>
        <v>Registra datos o documentos simples.</v>
      </c>
      <c r="D62" s="31">
        <f>D61+I60</f>
        <v>12.800000000000004</v>
      </c>
      <c r="E62" s="148">
        <f>E61*I61</f>
        <v>9.5702321998158144</v>
      </c>
      <c r="F62" s="31">
        <f>F61+I63</f>
        <v>11.169001490312969</v>
      </c>
      <c r="H62" s="32" t="s">
        <v>74</v>
      </c>
      <c r="I62" s="33">
        <f>((100/B66)+100)/100</f>
        <v>1.2</v>
      </c>
    </row>
    <row r="63" spans="2:9" ht="37.9" customHeight="1" thickBot="1">
      <c r="B63" s="28" t="s">
        <v>262</v>
      </c>
      <c r="C63" s="38" t="str">
        <f>ANEXO_FTO__A__OCUP!D26</f>
        <v>Maneja información operativa importante.</v>
      </c>
      <c r="D63" s="31">
        <f>D62+I60</f>
        <v>19.200000000000006</v>
      </c>
      <c r="E63" s="31">
        <f>E62*I61</f>
        <v>14.310835055998657</v>
      </c>
      <c r="F63" s="31">
        <f>F62+I64</f>
        <v>16.891803278688528</v>
      </c>
      <c r="H63" s="32" t="s">
        <v>76</v>
      </c>
      <c r="I63" s="31">
        <f>(E66-E61)/(1+I62+POWER(I62,2)+POWER(I62,3))</f>
        <v>4.7690014903129665</v>
      </c>
    </row>
    <row r="64" spans="2:9" ht="37.9" customHeight="1" thickBot="1">
      <c r="B64" s="28" t="s">
        <v>277</v>
      </c>
      <c r="C64" s="38" t="str">
        <f>ANEXO_FTO__A__OCUP!D27</f>
        <v>Maneja información administrativa o confidencial.</v>
      </c>
      <c r="D64" s="31">
        <f>D63+I60</f>
        <v>25.600000000000009</v>
      </c>
      <c r="E64" s="31">
        <f>E63*I61</f>
        <v>21.399689759245508</v>
      </c>
      <c r="F64" s="31">
        <f>F63+I65</f>
        <v>23.759165424739201</v>
      </c>
      <c r="H64" s="32" t="s">
        <v>78</v>
      </c>
      <c r="I64" s="31">
        <f>I63*I62</f>
        <v>5.72280178837556</v>
      </c>
    </row>
    <row r="65" spans="2:9" ht="37.9" customHeight="1" thickBot="1">
      <c r="B65" s="28" t="s">
        <v>297</v>
      </c>
      <c r="C65" s="38" t="str">
        <f>ANEXO_FTO__A__OCUP!D28</f>
        <v>Maneja información estratégica o altamente confidencial.</v>
      </c>
      <c r="D65" s="31">
        <f>PONDERACIÓN!I11</f>
        <v>32.000000000000007</v>
      </c>
      <c r="E65" s="31">
        <f>D65</f>
        <v>32.000000000000007</v>
      </c>
      <c r="F65" s="31">
        <f>+E65</f>
        <v>32.000000000000007</v>
      </c>
      <c r="H65" s="32" t="s">
        <v>80</v>
      </c>
      <c r="I65" s="31">
        <f>I64*I62</f>
        <v>6.867362146050672</v>
      </c>
    </row>
    <row r="66" spans="2:9" ht="26.25" thickBot="1">
      <c r="B66" s="34">
        <v>5</v>
      </c>
      <c r="D66" s="31">
        <f>D64+I60</f>
        <v>32.000000000000007</v>
      </c>
      <c r="E66" s="31">
        <f>E64*I61</f>
        <v>32.000000000000007</v>
      </c>
      <c r="F66" s="31">
        <f>F64+I66</f>
        <v>32.000000000000007</v>
      </c>
      <c r="H66" s="32" t="s">
        <v>80</v>
      </c>
      <c r="I66" s="31">
        <f>I65*I62</f>
        <v>8.2408345752608057</v>
      </c>
    </row>
    <row r="68" spans="2:9" ht="13.5" thickBot="1"/>
    <row r="69" spans="2:9" ht="22.15" customHeight="1" thickBot="1">
      <c r="B69" s="119" t="str">
        <f>DEFINICIÓN_DE_FACTORES!C12</f>
        <v>RESPONSABILIDAD POR CONTACTO CON CLIENTE</v>
      </c>
      <c r="C69" s="119"/>
      <c r="D69" s="119"/>
      <c r="E69" s="119"/>
      <c r="F69" s="119"/>
    </row>
    <row r="70" spans="2:9" ht="43.15" customHeight="1" thickBot="1">
      <c r="B70" s="118" t="str">
        <f>DEFINICIÓN_DE_FACTORES!D12</f>
        <v>Grado de responsabilidad en la atención, comunicación y relación con clientes internos o externos, representando a la organización en la prestación de productos o servicios.</v>
      </c>
      <c r="C70" s="118"/>
      <c r="D70" s="118"/>
      <c r="E70" s="118"/>
      <c r="F70" s="118"/>
    </row>
    <row r="71" spans="2:9" ht="40.9" customHeight="1" thickBot="1">
      <c r="B71" s="23" t="s">
        <v>66</v>
      </c>
      <c r="C71" s="24" t="s">
        <v>29</v>
      </c>
      <c r="D71" s="25" t="s">
        <v>67</v>
      </c>
      <c r="E71" s="26" t="s">
        <v>68</v>
      </c>
      <c r="F71" s="26" t="s">
        <v>69</v>
      </c>
      <c r="H71" s="27" t="s">
        <v>70</v>
      </c>
      <c r="I71" s="31">
        <f>(D76-D72)/(B77-1)</f>
        <v>12.800000000000002</v>
      </c>
    </row>
    <row r="72" spans="2:9" ht="40.9" customHeight="1" thickBot="1">
      <c r="B72" s="29" t="s">
        <v>260</v>
      </c>
      <c r="C72" s="38" t="str">
        <f>ANEXO_FTO__A__OCUP!D16</f>
        <v>Tiene contacto mínimo o indirecto con clientes, limitandose a interacciones básicas</v>
      </c>
      <c r="D72" s="36">
        <f>PONDERACIÓN!H12</f>
        <v>12.800000000000004</v>
      </c>
      <c r="E72" s="31">
        <f>+D72</f>
        <v>12.800000000000004</v>
      </c>
      <c r="F72" s="37">
        <f>+E72</f>
        <v>12.800000000000004</v>
      </c>
      <c r="H72" s="32" t="s">
        <v>72</v>
      </c>
      <c r="I72" s="147">
        <f>POWER((E76/E72),(1/(B77-1)))</f>
        <v>1.4953487812212205</v>
      </c>
    </row>
    <row r="73" spans="2:9" ht="40.9" customHeight="1" thickBot="1">
      <c r="B73" s="28" t="s">
        <v>265</v>
      </c>
      <c r="C73" s="38" t="str">
        <f>ANEXO_FTO__A__OCUP!D17</f>
        <v>Tiene contacto ocasional con clientes para brindar información básica.</v>
      </c>
      <c r="D73" s="31">
        <f>D72+I71</f>
        <v>25.600000000000009</v>
      </c>
      <c r="E73" s="148">
        <f>E72*I72</f>
        <v>19.140464399631629</v>
      </c>
      <c r="F73" s="31">
        <f>F72+I74</f>
        <v>22.338002980625937</v>
      </c>
      <c r="H73" s="32" t="s">
        <v>74</v>
      </c>
      <c r="I73" s="33">
        <f>((100/B77)+100)/100</f>
        <v>1.2</v>
      </c>
    </row>
    <row r="74" spans="2:9" ht="40.9" customHeight="1" thickBot="1">
      <c r="B74" s="28" t="s">
        <v>262</v>
      </c>
      <c r="C74" s="38" t="str">
        <f>ANEXO_FTO__A__OCUP!D18</f>
        <v>Mantiene contacto frecuente con clientes para atender solicitudes o apoyar la prestación del servicio.</v>
      </c>
      <c r="D74" s="31">
        <f>D73+I71</f>
        <v>38.400000000000013</v>
      </c>
      <c r="E74" s="31">
        <f>E73*I72</f>
        <v>28.621670111997314</v>
      </c>
      <c r="F74" s="31">
        <f>F73+I75</f>
        <v>33.783606557377055</v>
      </c>
      <c r="H74" s="32" t="s">
        <v>76</v>
      </c>
      <c r="I74" s="31">
        <f>(E77-E72)/(1+I73+POWER(I73,2)+POWER(I73,3))</f>
        <v>9.538002980625933</v>
      </c>
    </row>
    <row r="75" spans="2:9" ht="40.9" customHeight="1" thickBot="1">
      <c r="B75" s="28" t="s">
        <v>277</v>
      </c>
      <c r="C75" s="38" t="str">
        <f>ANEXO_FTO__A__OCUP!D19</f>
        <v>Atiende directamente a los clientes, gestiona requerimientos y da solución a situaciones relacionadas con el servicio.</v>
      </c>
      <c r="D75" s="31">
        <f>D74+I71</f>
        <v>51.200000000000017</v>
      </c>
      <c r="E75" s="31">
        <f>E74*I72</f>
        <v>42.799379518491016</v>
      </c>
      <c r="F75" s="31">
        <f>F74+I76</f>
        <v>47.518330849478403</v>
      </c>
      <c r="H75" s="32" t="s">
        <v>78</v>
      </c>
      <c r="I75" s="31">
        <f>I74*I73</f>
        <v>11.44560357675112</v>
      </c>
    </row>
    <row r="76" spans="2:9" ht="40.9" customHeight="1" thickBot="1">
      <c r="B76" s="28" t="s">
        <v>297</v>
      </c>
      <c r="C76" s="38" t="str">
        <f>ANEXO_FTO__A__OCUP!D20</f>
        <v>Responsable de mantener relaciones con clientes, negociar condiciones del servicio y asegurar su satisfacción.</v>
      </c>
      <c r="D76" s="31">
        <f>PONDERACIÓN!I12</f>
        <v>64.000000000000014</v>
      </c>
      <c r="E76" s="31">
        <f>D76</f>
        <v>64.000000000000014</v>
      </c>
      <c r="F76" s="31">
        <f>+E76</f>
        <v>64.000000000000014</v>
      </c>
      <c r="H76" s="32" t="s">
        <v>80</v>
      </c>
      <c r="I76" s="31">
        <f>I75*I73</f>
        <v>13.734724292101344</v>
      </c>
    </row>
    <row r="77" spans="2:9" ht="26.25" thickBot="1">
      <c r="B77" s="34">
        <v>5</v>
      </c>
      <c r="D77" s="31">
        <f>D75+I71</f>
        <v>64.000000000000014</v>
      </c>
      <c r="E77" s="31">
        <f>E75*I72</f>
        <v>64.000000000000014</v>
      </c>
      <c r="F77" s="31">
        <f>F75+I77</f>
        <v>64.000000000000014</v>
      </c>
      <c r="H77" s="32" t="s">
        <v>80</v>
      </c>
      <c r="I77" s="31">
        <f>I76*I73</f>
        <v>16.481669150521611</v>
      </c>
    </row>
    <row r="79" spans="2:9" ht="13.5" thickBot="1"/>
    <row r="80" spans="2:9" ht="22.9" customHeight="1" thickBot="1">
      <c r="B80" s="119" t="str">
        <f>DEFINICIÓN_DE_FACTORES!C13</f>
        <v>RESPONSABLIDAD POR CALIDAD DEL SERVICIO O PRODUCTO</v>
      </c>
      <c r="C80" s="119"/>
      <c r="D80" s="119"/>
      <c r="E80" s="119"/>
      <c r="F80" s="119"/>
    </row>
    <row r="81" spans="2:9" ht="52.15" customHeight="1" thickBot="1">
      <c r="B81" s="118" t="str">
        <f>DEFINICIÓN_DE_FACTORES!D13</f>
        <v>Grado de responsabilidad en el cumplimiento de estándares de calidad en los productos o servicios generados, asegurando conformidad con los requisitos establecidos.</v>
      </c>
      <c r="C81" s="118"/>
      <c r="D81" s="118"/>
      <c r="E81" s="118"/>
      <c r="F81" s="118"/>
    </row>
    <row r="82" spans="2:9" ht="41.45" customHeight="1" thickBot="1">
      <c r="B82" s="23" t="s">
        <v>66</v>
      </c>
      <c r="C82" s="24" t="s">
        <v>29</v>
      </c>
      <c r="D82" s="25" t="s">
        <v>67</v>
      </c>
      <c r="E82" s="26" t="s">
        <v>68</v>
      </c>
      <c r="F82" s="26" t="s">
        <v>69</v>
      </c>
      <c r="H82" s="27" t="s">
        <v>70</v>
      </c>
      <c r="I82" s="28">
        <f>(D87-D83)/(B88-1)</f>
        <v>16</v>
      </c>
    </row>
    <row r="83" spans="2:9" ht="41.45" customHeight="1" thickBot="1">
      <c r="B83" s="29" t="s">
        <v>260</v>
      </c>
      <c r="C83" s="38" t="str">
        <f>ANEXO_FTO__A__OCUP!G16</f>
        <v>Su trabajo tiene poca relación con la calidad del servicio.</v>
      </c>
      <c r="D83" s="36">
        <f>PONDERACIÓN!H13</f>
        <v>16</v>
      </c>
      <c r="E83" s="31">
        <f>+D83</f>
        <v>16</v>
      </c>
      <c r="F83" s="37">
        <f>+E83</f>
        <v>16</v>
      </c>
      <c r="H83" s="32" t="s">
        <v>72</v>
      </c>
      <c r="I83" s="147">
        <f>POWER((E87/E83),(1/(B88-1)))</f>
        <v>1.4953487812212205</v>
      </c>
    </row>
    <row r="84" spans="2:9" ht="41.45" customHeight="1" thickBot="1">
      <c r="B84" s="28" t="s">
        <v>265</v>
      </c>
      <c r="C84" s="38" t="str">
        <f>ANEXO_FTO__A__OCUP!G17</f>
        <v>Su trabajo influye parcialmente en la calidad.</v>
      </c>
      <c r="D84" s="31">
        <f>D83+I82</f>
        <v>32</v>
      </c>
      <c r="E84" s="148">
        <f>E83*I83</f>
        <v>23.925580499539528</v>
      </c>
      <c r="F84" s="31">
        <f>F83+I85</f>
        <v>27.922503725782413</v>
      </c>
      <c r="H84" s="32" t="s">
        <v>74</v>
      </c>
      <c r="I84" s="33">
        <f>((100/B88)+100)/100</f>
        <v>1.2</v>
      </c>
    </row>
    <row r="85" spans="2:9" ht="41.45" customHeight="1" thickBot="1">
      <c r="B85" s="28" t="s">
        <v>262</v>
      </c>
      <c r="C85" s="38" t="str">
        <f>ANEXO_FTO__A__OCUP!G18</f>
        <v>Su trabajo afecta directamente la calidad del servicio.</v>
      </c>
      <c r="D85" s="31">
        <f>D84+I82</f>
        <v>48</v>
      </c>
      <c r="E85" s="31">
        <f>E84*I83</f>
        <v>35.77708763999663</v>
      </c>
      <c r="F85" s="31">
        <f>F84+I86</f>
        <v>42.229508196721305</v>
      </c>
      <c r="H85" s="32" t="s">
        <v>76</v>
      </c>
      <c r="I85" s="31">
        <f>(E88-E83)/(1+I84+POWER(I84,2)+POWER(I84,3))</f>
        <v>11.922503725782411</v>
      </c>
    </row>
    <row r="86" spans="2:9" ht="41.45" customHeight="1" thickBot="1">
      <c r="B86" s="28" t="s">
        <v>277</v>
      </c>
      <c r="C86" s="38" t="str">
        <f>ANEXO_FTO__A__OCUP!G19</f>
        <v>Responsable de controlar o verificar la calidad del servicio.</v>
      </c>
      <c r="D86" s="31">
        <f>D85+I82</f>
        <v>64</v>
      </c>
      <c r="E86" s="31">
        <f>E85*I83</f>
        <v>53.499224398113753</v>
      </c>
      <c r="F86" s="31">
        <f>F85+I87</f>
        <v>59.397913561847972</v>
      </c>
      <c r="H86" s="32" t="s">
        <v>78</v>
      </c>
      <c r="I86" s="31">
        <f>I85*I84</f>
        <v>14.307004470938892</v>
      </c>
    </row>
    <row r="87" spans="2:9" ht="41.45" customHeight="1" thickBot="1">
      <c r="B87" s="28" t="s">
        <v>297</v>
      </c>
      <c r="C87" s="38" t="str">
        <f>ANEXO_FTO__A__OCUP!G20</f>
        <v>Responsable de garantizar los estándares de calidad de la empresa.</v>
      </c>
      <c r="D87" s="31">
        <f>PONDERACIÓN!I13</f>
        <v>80</v>
      </c>
      <c r="E87" s="31">
        <f>D87</f>
        <v>80</v>
      </c>
      <c r="F87" s="31">
        <f>+E87</f>
        <v>80</v>
      </c>
      <c r="H87" s="32" t="s">
        <v>80</v>
      </c>
      <c r="I87" s="31">
        <f>I86*I84</f>
        <v>17.16840536512667</v>
      </c>
    </row>
    <row r="88" spans="2:9" ht="41.45" customHeight="1" thickBot="1">
      <c r="B88" s="34">
        <v>5</v>
      </c>
      <c r="D88" s="31">
        <f>D86+I82</f>
        <v>80</v>
      </c>
      <c r="E88" s="31">
        <f>E86*I83</f>
        <v>79.999999999999986</v>
      </c>
      <c r="F88" s="31">
        <f>F86+I88</f>
        <v>79.999999999999972</v>
      </c>
      <c r="H88" s="32" t="s">
        <v>80</v>
      </c>
      <c r="I88" s="31">
        <f>I87*I84</f>
        <v>20.602086438152003</v>
      </c>
    </row>
    <row r="90" spans="2:9" ht="13.5" thickBot="1"/>
    <row r="91" spans="2:9" ht="21.6" customHeight="1" thickBot="1">
      <c r="B91" s="119" t="str">
        <f>DEFINICIÓN_DE_FACTORES!C14</f>
        <v>RESPONSABILIDAD POR SEGURIDAD E INTEGRIDAD PROPIA Y DE TERCEROS</v>
      </c>
      <c r="C91" s="119"/>
      <c r="D91" s="119"/>
      <c r="E91" s="119"/>
      <c r="F91" s="119"/>
    </row>
    <row r="92" spans="2:9" ht="58.15" customHeight="1" thickBot="1">
      <c r="B92" s="118" t="str">
        <f>DEFINICIÓN_DE_FACTORES!D14</f>
        <v>Responsabilidad del cargo en la prevención de riesgos y en la protección de la seguridad e integridad física de otras personas durante el desarrollo de las actividades.</v>
      </c>
      <c r="C92" s="118"/>
      <c r="D92" s="118"/>
      <c r="E92" s="118"/>
      <c r="F92" s="118"/>
    </row>
    <row r="93" spans="2:9" ht="42" customHeight="1" thickBot="1">
      <c r="B93" s="23" t="s">
        <v>66</v>
      </c>
      <c r="C93" s="24" t="s">
        <v>29</v>
      </c>
      <c r="D93" s="25" t="s">
        <v>67</v>
      </c>
      <c r="E93" s="26" t="s">
        <v>68</v>
      </c>
      <c r="F93" s="26" t="s">
        <v>69</v>
      </c>
      <c r="H93" s="27" t="s">
        <v>70</v>
      </c>
      <c r="I93" s="31">
        <f>(D98-D94)/(B99-1)</f>
        <v>12.800000000000002</v>
      </c>
    </row>
    <row r="94" spans="2:9" ht="42" customHeight="1" thickBot="1">
      <c r="B94" s="29" t="s">
        <v>260</v>
      </c>
      <c r="C94" s="38" t="str">
        <f>ANEXO_FTO__A__OCUP!J16</f>
        <v>Cumple normas básicas de seguridad en el desarrollo de sus actividades</v>
      </c>
      <c r="D94" s="36">
        <f>PONDERACIÓN!H14</f>
        <v>12.800000000000004</v>
      </c>
      <c r="E94" s="31">
        <f>+D94</f>
        <v>12.800000000000004</v>
      </c>
      <c r="F94" s="37">
        <f>+E94</f>
        <v>12.800000000000004</v>
      </c>
      <c r="H94" s="32" t="s">
        <v>72</v>
      </c>
      <c r="I94" s="147">
        <f>POWER((E98/E94),(1/(B99-1)))</f>
        <v>1.4953487812212205</v>
      </c>
    </row>
    <row r="95" spans="2:9" ht="42" customHeight="1" thickBot="1">
      <c r="B95" s="28" t="s">
        <v>265</v>
      </c>
      <c r="C95" s="38" t="str">
        <f>ANEXO_FTO__A__OCUP!J17</f>
        <v>Su trabajo requiere precaución básica para evitar riesgos.</v>
      </c>
      <c r="D95" s="31">
        <f>D94+I93</f>
        <v>25.600000000000009</v>
      </c>
      <c r="E95" s="148">
        <f>E94*I94</f>
        <v>19.140464399631629</v>
      </c>
      <c r="F95" s="31">
        <f>F94+I96</f>
        <v>22.338002980625937</v>
      </c>
      <c r="H95" s="32" t="s">
        <v>74</v>
      </c>
      <c r="I95" s="33">
        <f>((100/B99)+100)/100</f>
        <v>1.2</v>
      </c>
    </row>
    <row r="96" spans="2:9" ht="42" customHeight="1" thickBot="1">
      <c r="B96" s="28" t="s">
        <v>262</v>
      </c>
      <c r="C96" s="38" t="str">
        <f>ANEXO_FTO__A__OCUP!J18</f>
        <v>Su trabajo puede afectar la seguridad de otras personas si se realiza incorrectamente.</v>
      </c>
      <c r="D96" s="31">
        <f>D95+I93</f>
        <v>38.400000000000013</v>
      </c>
      <c r="E96" s="31">
        <f>E95*I94</f>
        <v>28.621670111997314</v>
      </c>
      <c r="F96" s="31">
        <f>F95+I97</f>
        <v>33.783606557377055</v>
      </c>
      <c r="H96" s="32" t="s">
        <v>76</v>
      </c>
      <c r="I96" s="31">
        <f>(E99-E94)/(1+I95+POWER(I95,2)+POWER(I95,3))</f>
        <v>9.538002980625933</v>
      </c>
    </row>
    <row r="97" spans="2:9" ht="42" customHeight="1" thickBot="1">
      <c r="B97" s="28" t="s">
        <v>277</v>
      </c>
      <c r="C97" s="38" t="str">
        <f>ANEXO_FTO__A__OCUP!J19</f>
        <v>Tiene responsabilidad directa sobre la seguridad de trabajadores o clientes.</v>
      </c>
      <c r="D97" s="31">
        <f>D96+I93</f>
        <v>51.200000000000017</v>
      </c>
      <c r="E97" s="31">
        <f>E96*I94</f>
        <v>42.799379518491016</v>
      </c>
      <c r="F97" s="31">
        <f>F96+I98</f>
        <v>47.518330849478403</v>
      </c>
      <c r="H97" s="32" t="s">
        <v>78</v>
      </c>
      <c r="I97" s="31">
        <f>I96*I95</f>
        <v>11.44560357675112</v>
      </c>
    </row>
    <row r="98" spans="2:9" ht="42" customHeight="1" thickBot="1">
      <c r="B98" s="28" t="s">
        <v>297</v>
      </c>
      <c r="C98" s="38" t="str">
        <f>ANEXO_FTO__A__OCUP!J20</f>
        <v>Responsable de garantizar la seguridad de varias personas o áreas.</v>
      </c>
      <c r="D98" s="31">
        <f>PONDERACIÓN!I14</f>
        <v>64.000000000000014</v>
      </c>
      <c r="E98" s="31">
        <f>D98</f>
        <v>64.000000000000014</v>
      </c>
      <c r="F98" s="31">
        <f>+E98</f>
        <v>64.000000000000014</v>
      </c>
      <c r="H98" s="32" t="s">
        <v>80</v>
      </c>
      <c r="I98" s="31">
        <f>I97*I95</f>
        <v>13.734724292101344</v>
      </c>
    </row>
    <row r="99" spans="2:9" ht="42" customHeight="1" thickBot="1">
      <c r="B99" s="34">
        <v>5</v>
      </c>
      <c r="D99" s="31">
        <f>D97+I93</f>
        <v>64.000000000000014</v>
      </c>
      <c r="E99" s="31">
        <f>E97*I94</f>
        <v>64.000000000000014</v>
      </c>
      <c r="F99" s="31">
        <f>F97+I99</f>
        <v>64.000000000000014</v>
      </c>
      <c r="H99" s="32" t="s">
        <v>80</v>
      </c>
      <c r="I99" s="31">
        <f>I98*I95</f>
        <v>16.481669150521611</v>
      </c>
    </row>
    <row r="101" spans="2:9" ht="13.5" thickBot="1"/>
    <row r="102" spans="2:9" ht="25.9" customHeight="1" thickBot="1">
      <c r="B102" s="119" t="str">
        <f>DEFINICIÓN_DE_FACTORES!C15</f>
        <v>RESPONSABILIDAD POR MATERIALES E INVENTARIO</v>
      </c>
      <c r="C102" s="119"/>
      <c r="D102" s="119"/>
      <c r="E102" s="119"/>
      <c r="F102" s="119"/>
    </row>
    <row r="103" spans="2:9" ht="45" customHeight="1" thickBot="1">
      <c r="B103" s="118" t="str">
        <f>DEFINICIÓN_DE_FACTORES!D15</f>
        <v>Responsabilidad en la administración, control, almacenamiento o uso adecuado de materiales, insumos y existencias requeridas para la operación.</v>
      </c>
      <c r="C103" s="118"/>
      <c r="D103" s="118"/>
      <c r="E103" s="118"/>
      <c r="F103" s="118"/>
    </row>
    <row r="104" spans="2:9" ht="43.15" customHeight="1" thickBot="1">
      <c r="B104" s="23" t="s">
        <v>66</v>
      </c>
      <c r="C104" s="24" t="s">
        <v>29</v>
      </c>
      <c r="D104" s="25" t="s">
        <v>67</v>
      </c>
      <c r="E104" s="26" t="s">
        <v>68</v>
      </c>
      <c r="F104" s="26" t="s">
        <v>69</v>
      </c>
      <c r="H104" s="27" t="s">
        <v>70</v>
      </c>
      <c r="I104" s="31">
        <f>(D109-D105)/(B110-1)</f>
        <v>6.4000000000000012</v>
      </c>
    </row>
    <row r="105" spans="2:9" ht="43.15" customHeight="1" thickBot="1">
      <c r="B105" s="29" t="s">
        <v>260</v>
      </c>
      <c r="C105" s="38" t="str">
        <f>ANEXO_FTO__A__OCUP!G24</f>
        <v>Usa materiales básicos sin control de inventario.</v>
      </c>
      <c r="D105" s="36">
        <f>PONDERACIÓN!H15</f>
        <v>6.4000000000000021</v>
      </c>
      <c r="E105" s="31">
        <f>+D105</f>
        <v>6.4000000000000021</v>
      </c>
      <c r="F105" s="37">
        <f>+E105</f>
        <v>6.4000000000000021</v>
      </c>
      <c r="H105" s="32" t="s">
        <v>72</v>
      </c>
      <c r="I105" s="147">
        <f>POWER((E109/E105),(1/(B110-1)))</f>
        <v>1.4953487812212205</v>
      </c>
    </row>
    <row r="106" spans="2:9" ht="43.15" customHeight="1" thickBot="1">
      <c r="B106" s="28" t="s">
        <v>265</v>
      </c>
      <c r="C106" s="38" t="str">
        <f>ANEXO_FTO__A__OCUP!G25</f>
        <v>Maneja materiales de trabajo simples.</v>
      </c>
      <c r="D106" s="31">
        <f>D105+I104</f>
        <v>12.800000000000004</v>
      </c>
      <c r="E106" s="148">
        <f>E105*I105</f>
        <v>9.5702321998158144</v>
      </c>
      <c r="F106" s="31">
        <f>F105+I107</f>
        <v>11.169001490312969</v>
      </c>
      <c r="H106" s="32" t="s">
        <v>74</v>
      </c>
      <c r="I106" s="33">
        <f>((100/B110)+100)/100</f>
        <v>1.2</v>
      </c>
    </row>
    <row r="107" spans="2:9" ht="43.15" customHeight="1" thickBot="1">
      <c r="B107" s="28" t="s">
        <v>262</v>
      </c>
      <c r="C107" s="38" t="str">
        <f>ANEXO_FTO__A__OCUP!G26</f>
        <v>Controla materiales o insumos del área.</v>
      </c>
      <c r="D107" s="31">
        <f>D106+I104</f>
        <v>19.200000000000006</v>
      </c>
      <c r="E107" s="31">
        <f>E106*I105</f>
        <v>14.310835055998657</v>
      </c>
      <c r="F107" s="31">
        <f>F106+I108</f>
        <v>16.891803278688528</v>
      </c>
      <c r="H107" s="32" t="s">
        <v>76</v>
      </c>
      <c r="I107" s="31">
        <f>(E110-E105)/(1+I106+POWER(I106,2)+POWER(I106,3))</f>
        <v>4.7690014903129665</v>
      </c>
    </row>
    <row r="108" spans="2:9" ht="43.15" customHeight="1" thickBot="1">
      <c r="B108" s="28" t="s">
        <v>277</v>
      </c>
      <c r="C108" s="38" t="str">
        <f>ANEXO_FTO__A__OCUP!G27</f>
        <v>Responsable de inventarios o recursos importantes.</v>
      </c>
      <c r="D108" s="31">
        <f>D107+I104</f>
        <v>25.600000000000009</v>
      </c>
      <c r="E108" s="31">
        <f>E107*I105</f>
        <v>21.399689759245508</v>
      </c>
      <c r="F108" s="31">
        <f>F107+I109</f>
        <v>23.759165424739201</v>
      </c>
      <c r="H108" s="32" t="s">
        <v>78</v>
      </c>
      <c r="I108" s="31">
        <f>I107*I106</f>
        <v>5.72280178837556</v>
      </c>
    </row>
    <row r="109" spans="2:9" ht="43.15" customHeight="1" thickBot="1">
      <c r="B109" s="28" t="s">
        <v>297</v>
      </c>
      <c r="C109" s="38" t="str">
        <f>ANEXO_FTO__A__OCUP!G28</f>
        <v>Administra inventarios o recursos de alto valor para la empresa.</v>
      </c>
      <c r="D109" s="31">
        <f>PONDERACIÓN!I15</f>
        <v>32.000000000000007</v>
      </c>
      <c r="E109" s="31">
        <f>D109</f>
        <v>32.000000000000007</v>
      </c>
      <c r="F109" s="31">
        <f>+E109</f>
        <v>32.000000000000007</v>
      </c>
      <c r="H109" s="32" t="s">
        <v>80</v>
      </c>
      <c r="I109" s="31">
        <f>I108*I106</f>
        <v>6.867362146050672</v>
      </c>
    </row>
    <row r="110" spans="2:9" ht="43.15" customHeight="1" thickBot="1">
      <c r="B110" s="34">
        <v>5</v>
      </c>
      <c r="D110" s="31">
        <f>D108+I104</f>
        <v>32.000000000000007</v>
      </c>
      <c r="E110" s="31">
        <f>E108*I105</f>
        <v>32.000000000000007</v>
      </c>
      <c r="F110" s="31">
        <f>F108+I110</f>
        <v>32.000000000000007</v>
      </c>
      <c r="H110" s="32" t="s">
        <v>80</v>
      </c>
      <c r="I110" s="31">
        <f>I109*I106</f>
        <v>8.2408345752608057</v>
      </c>
    </row>
    <row r="112" spans="2:9" ht="13.5" thickBot="1"/>
    <row r="113" spans="2:9" ht="23.45" customHeight="1" thickBot="1">
      <c r="B113" s="119" t="str">
        <f>DEFINICIÓN_DE_FACTORES!C16</f>
        <v>ESFUERZO FÍSICO</v>
      </c>
      <c r="C113" s="119"/>
      <c r="D113" s="119"/>
      <c r="E113" s="119"/>
      <c r="F113" s="119"/>
    </row>
    <row r="114" spans="2:9" ht="52.9" customHeight="1" thickBot="1">
      <c r="B114" s="118" t="str">
        <f>DEFINICIÓN_DE_FACTORES!D16</f>
        <v>Nivel de demanda corporal requerido para el desempeño del cargo, relacionado con actividades como desplazamientos, levantamiento de cargas, posturas prolongadas o uso continuo de fuerza física</v>
      </c>
      <c r="C114" s="118"/>
      <c r="D114" s="118"/>
      <c r="E114" s="118"/>
      <c r="F114" s="118"/>
    </row>
    <row r="115" spans="2:9" ht="41.45" customHeight="1" thickBot="1">
      <c r="B115" s="23" t="s">
        <v>66</v>
      </c>
      <c r="C115" s="24" t="s">
        <v>29</v>
      </c>
      <c r="D115" s="25" t="s">
        <v>67</v>
      </c>
      <c r="E115" s="26" t="s">
        <v>68</v>
      </c>
      <c r="F115" s="26" t="s">
        <v>69</v>
      </c>
      <c r="H115" s="27" t="s">
        <v>70</v>
      </c>
      <c r="I115" s="31">
        <f>(D120-D116)/(B121-1)</f>
        <v>12.800000000000002</v>
      </c>
    </row>
    <row r="116" spans="2:9" ht="41.45" customHeight="1" thickBot="1">
      <c r="B116" s="29" t="s">
        <v>260</v>
      </c>
      <c r="C116" s="38" t="str">
        <f>ANEXO_FTO__A__OCUP!D34</f>
        <v>Trabajo sedentario o de bajo esfuerzo físico.</v>
      </c>
      <c r="D116" s="36">
        <f>PONDERACIÓN!H16</f>
        <v>12.800000000000004</v>
      </c>
      <c r="E116" s="31">
        <f>+D116</f>
        <v>12.800000000000004</v>
      </c>
      <c r="F116" s="37">
        <f>+E116</f>
        <v>12.800000000000004</v>
      </c>
      <c r="H116" s="32" t="s">
        <v>72</v>
      </c>
      <c r="I116" s="147">
        <f>POWER((E120/E116),(1/(B121-1)))</f>
        <v>1.4953487812212205</v>
      </c>
    </row>
    <row r="117" spans="2:9" ht="41.45" customHeight="1" thickBot="1">
      <c r="B117" s="28" t="s">
        <v>265</v>
      </c>
      <c r="C117" s="38" t="str">
        <f>ANEXO_FTO__A__OCUP!D35</f>
        <v>Esfuerzo físico ocasional.</v>
      </c>
      <c r="D117" s="31">
        <f>D116+I115</f>
        <v>25.600000000000009</v>
      </c>
      <c r="E117" s="148">
        <f>E116*I116</f>
        <v>19.140464399631629</v>
      </c>
      <c r="F117" s="31">
        <f>F116+I118</f>
        <v>22.338002980625937</v>
      </c>
      <c r="H117" s="32" t="s">
        <v>74</v>
      </c>
      <c r="I117" s="33">
        <f>((100/B121)+100)/100</f>
        <v>1.2</v>
      </c>
    </row>
    <row r="118" spans="2:9" ht="41.45" customHeight="1" thickBot="1">
      <c r="B118" s="28" t="s">
        <v>262</v>
      </c>
      <c r="C118" s="38" t="str">
        <f>ANEXO_FTO__A__OCUP!D36</f>
        <v>Esfuerzo físico moderado durante la jornada.</v>
      </c>
      <c r="D118" s="31">
        <f>D117+I115</f>
        <v>38.400000000000013</v>
      </c>
      <c r="E118" s="31">
        <f>E117*I116</f>
        <v>28.621670111997314</v>
      </c>
      <c r="F118" s="31">
        <f>F117+I119</f>
        <v>33.783606557377055</v>
      </c>
      <c r="H118" s="32" t="s">
        <v>76</v>
      </c>
      <c r="I118" s="31">
        <f>(E121-E116)/(1+I117+POWER(I117,2)+POWER(I117,3))</f>
        <v>9.538002980625933</v>
      </c>
    </row>
    <row r="119" spans="2:9" ht="41.45" customHeight="1" thickBot="1">
      <c r="B119" s="28" t="s">
        <v>277</v>
      </c>
      <c r="C119" s="38" t="str">
        <f>ANEXO_FTO__A__OCUP!D37</f>
        <v>Trabajo que requiere esfuerzo físico constante.</v>
      </c>
      <c r="D119" s="31">
        <f>D118+I115</f>
        <v>51.200000000000017</v>
      </c>
      <c r="E119" s="31">
        <f>E118*I116</f>
        <v>42.799379518491016</v>
      </c>
      <c r="F119" s="31">
        <f>F118+I120</f>
        <v>47.518330849478403</v>
      </c>
      <c r="H119" s="32" t="s">
        <v>78</v>
      </c>
      <c r="I119" s="31">
        <f>I118*I117</f>
        <v>11.44560357675112</v>
      </c>
    </row>
    <row r="120" spans="2:9" ht="41.45" customHeight="1" thickBot="1">
      <c r="B120" s="28" t="s">
        <v>297</v>
      </c>
      <c r="C120" s="38" t="str">
        <f>ANEXO_FTO__A__OCUP!D38</f>
        <v>Trabajo que exige alto esfuerzo físico continuo.</v>
      </c>
      <c r="D120" s="31">
        <f>PONDERACIÓN!I16</f>
        <v>64.000000000000014</v>
      </c>
      <c r="E120" s="31">
        <f>D120</f>
        <v>64.000000000000014</v>
      </c>
      <c r="F120" s="31">
        <f>+E120</f>
        <v>64.000000000000014</v>
      </c>
      <c r="H120" s="32" t="s">
        <v>80</v>
      </c>
      <c r="I120" s="31">
        <f>I119*I117</f>
        <v>13.734724292101344</v>
      </c>
    </row>
    <row r="121" spans="2:9" ht="41.45" customHeight="1" thickBot="1">
      <c r="B121" s="34">
        <v>5</v>
      </c>
      <c r="D121" s="31">
        <f>D119+I115</f>
        <v>64.000000000000014</v>
      </c>
      <c r="E121" s="31">
        <f>E119*I116</f>
        <v>64.000000000000014</v>
      </c>
      <c r="F121" s="31">
        <f>F119+I121</f>
        <v>64.000000000000014</v>
      </c>
      <c r="H121" s="32" t="s">
        <v>80</v>
      </c>
      <c r="I121" s="31">
        <f>I120*I117</f>
        <v>16.481669150521611</v>
      </c>
    </row>
    <row r="123" spans="2:9" ht="13.5" thickBot="1"/>
    <row r="124" spans="2:9" ht="25.15" customHeight="1" thickBot="1">
      <c r="B124" s="119" t="str">
        <f>DEFINICIÓN_DE_FACTORES!C17</f>
        <v>ESFUERZO MENTAL</v>
      </c>
      <c r="C124" s="119"/>
      <c r="D124" s="119"/>
      <c r="E124" s="119"/>
      <c r="F124" s="119"/>
    </row>
    <row r="125" spans="2:9" ht="60" customHeight="1" thickBot="1">
      <c r="B125" s="118" t="str">
        <f>DEFINICIÓN_DE_FACTORES!D17</f>
        <v>Nivel de concentración, análisis y atención requerido para procesar información, resolver problemas y tomar decisiones durante la ejecución de las funciones del cargo.</v>
      </c>
      <c r="C125" s="118"/>
      <c r="D125" s="118"/>
      <c r="E125" s="118"/>
      <c r="F125" s="118"/>
    </row>
    <row r="126" spans="2:9" ht="37.9" customHeight="1" thickBot="1">
      <c r="B126" s="23" t="s">
        <v>66</v>
      </c>
      <c r="C126" s="24" t="s">
        <v>29</v>
      </c>
      <c r="D126" s="25" t="s">
        <v>67</v>
      </c>
      <c r="E126" s="26" t="s">
        <v>68</v>
      </c>
      <c r="F126" s="26" t="s">
        <v>69</v>
      </c>
      <c r="H126" s="27" t="s">
        <v>70</v>
      </c>
      <c r="I126" s="28">
        <f>(D131-D127)/(B132-1)</f>
        <v>8</v>
      </c>
    </row>
    <row r="127" spans="2:9" ht="37.9" customHeight="1" thickBot="1">
      <c r="B127" s="29" t="s">
        <v>260</v>
      </c>
      <c r="C127" s="38" t="str">
        <f>ANEXO_FTO__A__OCUP!G34</f>
        <v>Actividades simples y repetitivas.</v>
      </c>
      <c r="D127" s="36">
        <f>PONDERACIÓN!H17</f>
        <v>8</v>
      </c>
      <c r="E127" s="31">
        <f>+D127</f>
        <v>8</v>
      </c>
      <c r="F127" s="37">
        <f>+E127</f>
        <v>8</v>
      </c>
      <c r="H127" s="32" t="s">
        <v>72</v>
      </c>
      <c r="I127" s="147">
        <f>POWER((E131/E127),(1/(B132-1)))</f>
        <v>1.4953487812212205</v>
      </c>
    </row>
    <row r="128" spans="2:9" ht="37.9" customHeight="1" thickBot="1">
      <c r="B128" s="28" t="s">
        <v>265</v>
      </c>
      <c r="C128" s="38" t="str">
        <f>ANEXO_FTO__A__OCUP!G35</f>
        <v>Requiere atención básica.</v>
      </c>
      <c r="D128" s="31">
        <f>D127+I126</f>
        <v>16</v>
      </c>
      <c r="E128" s="148">
        <f>E127*I127</f>
        <v>11.962790249769764</v>
      </c>
      <c r="F128" s="31">
        <f>F127+I129</f>
        <v>13.961251862891206</v>
      </c>
      <c r="H128" s="32" t="s">
        <v>74</v>
      </c>
      <c r="I128" s="33">
        <f>((100/B132)+100)/100</f>
        <v>1.2</v>
      </c>
    </row>
    <row r="129" spans="2:9" ht="37.9" customHeight="1" thickBot="1">
      <c r="B129" s="28" t="s">
        <v>262</v>
      </c>
      <c r="C129" s="38" t="str">
        <f>ANEXO_FTO__A__OCUP!G36</f>
        <v>Requiere concentración y análisis moderado.</v>
      </c>
      <c r="D129" s="31">
        <f>D128+I126</f>
        <v>24</v>
      </c>
      <c r="E129" s="31">
        <f>E128*I127</f>
        <v>17.888543819998315</v>
      </c>
      <c r="F129" s="31">
        <f>F128+I130</f>
        <v>21.114754098360653</v>
      </c>
      <c r="H129" s="32" t="s">
        <v>76</v>
      </c>
      <c r="I129" s="31">
        <f>(E132-E127)/(1+I128+POWER(I128,2)+POWER(I128,3))</f>
        <v>5.9612518628912055</v>
      </c>
    </row>
    <row r="130" spans="2:9" ht="37.9" customHeight="1" thickBot="1">
      <c r="B130" s="28" t="s">
        <v>277</v>
      </c>
      <c r="C130" s="38" t="str">
        <f>ANEXO_FTO__A__OCUP!G37</f>
        <v>Requiere análisis constante y toma de decisiones.</v>
      </c>
      <c r="D130" s="31">
        <f>D129+I126</f>
        <v>32</v>
      </c>
      <c r="E130" s="31">
        <f>E129*I127</f>
        <v>26.749612199056877</v>
      </c>
      <c r="F130" s="31">
        <f>F129+I131</f>
        <v>29.698956780923986</v>
      </c>
      <c r="H130" s="32" t="s">
        <v>78</v>
      </c>
      <c r="I130" s="31">
        <f>I129*I128</f>
        <v>7.1535022354694462</v>
      </c>
    </row>
    <row r="131" spans="2:9" ht="37.9" customHeight="1" thickBot="1">
      <c r="B131" s="28" t="s">
        <v>297</v>
      </c>
      <c r="C131" s="38" t="str">
        <f>ANEXO_FTO__A__OCUP!G38</f>
        <v>Requiere alta concentración y solución de problemas complejos.</v>
      </c>
      <c r="D131" s="31">
        <f>PONDERACIÓN!I17</f>
        <v>40</v>
      </c>
      <c r="E131" s="31">
        <f>D131</f>
        <v>40</v>
      </c>
      <c r="F131" s="31">
        <f>+E131</f>
        <v>40</v>
      </c>
      <c r="H131" s="32" t="s">
        <v>80</v>
      </c>
      <c r="I131" s="31">
        <f>I130*I128</f>
        <v>8.5842026825633351</v>
      </c>
    </row>
    <row r="132" spans="2:9" ht="37.9" customHeight="1" thickBot="1">
      <c r="B132" s="34">
        <v>5</v>
      </c>
      <c r="D132" s="31">
        <f>D130+I126</f>
        <v>40</v>
      </c>
      <c r="E132" s="31">
        <f>E130*I127</f>
        <v>39.999999999999993</v>
      </c>
      <c r="F132" s="31">
        <f>F130+I132</f>
        <v>39.999999999999986</v>
      </c>
      <c r="H132" s="32" t="s">
        <v>80</v>
      </c>
      <c r="I132" s="31">
        <f>I131*I128</f>
        <v>10.301043219076002</v>
      </c>
    </row>
    <row r="134" spans="2:9" ht="13.5" thickBot="1"/>
    <row r="135" spans="2:9" ht="28.15" customHeight="1" thickBot="1">
      <c r="B135" s="119" t="str">
        <f>DEFINICIÓN_DE_FACTORES!C18</f>
        <v>ESFUERZO VISUAL</v>
      </c>
      <c r="C135" s="119"/>
      <c r="D135" s="119"/>
      <c r="E135" s="119"/>
      <c r="F135" s="119"/>
    </row>
    <row r="136" spans="2:9" ht="67.150000000000006" customHeight="1" thickBot="1">
      <c r="B136" s="118" t="str">
        <f>DEFINICIÓN_DE_FACTORES!D18</f>
        <v>Grado de exigencia en la utilización continua de la vista para la observación detallada, lectura, verificación de información o control de procesos durante el desarrollo de las actividades.</v>
      </c>
      <c r="C136" s="118"/>
      <c r="D136" s="118"/>
      <c r="E136" s="118"/>
      <c r="F136" s="118"/>
    </row>
    <row r="137" spans="2:9" ht="35.450000000000003" customHeight="1" thickBot="1">
      <c r="B137" s="23" t="s">
        <v>66</v>
      </c>
      <c r="C137" s="24" t="s">
        <v>29</v>
      </c>
      <c r="D137" s="25" t="s">
        <v>67</v>
      </c>
      <c r="E137" s="26" t="s">
        <v>68</v>
      </c>
      <c r="F137" s="26" t="s">
        <v>69</v>
      </c>
      <c r="H137" s="27" t="s">
        <v>70</v>
      </c>
      <c r="I137" s="31">
        <f>(D142-D138)/(B143-1)</f>
        <v>11.2</v>
      </c>
    </row>
    <row r="138" spans="2:9" ht="35.450000000000003" customHeight="1" thickBot="1">
      <c r="B138" s="29" t="s">
        <v>260</v>
      </c>
      <c r="C138" s="38" t="str">
        <f>ANEXO_FTO__A__OCUP!J34</f>
        <v>Uso visual mínimo.</v>
      </c>
      <c r="D138" s="36">
        <f>PONDERACIÓN!H18</f>
        <v>11.2</v>
      </c>
      <c r="E138" s="31">
        <f>+D138</f>
        <v>11.2</v>
      </c>
      <c r="F138" s="37">
        <f>+E138</f>
        <v>11.2</v>
      </c>
      <c r="H138" s="32" t="s">
        <v>72</v>
      </c>
      <c r="I138" s="147">
        <f>POWER((E142/E138),(1/(B143-1)))</f>
        <v>1.4953487812212205</v>
      </c>
    </row>
    <row r="139" spans="2:9" ht="35.450000000000003" customHeight="1" thickBot="1">
      <c r="B139" s="28" t="s">
        <v>265</v>
      </c>
      <c r="C139" s="38" t="str">
        <f>ANEXO_FTO__A__OCUP!J35</f>
        <v>Atención visual ocasional.</v>
      </c>
      <c r="D139" s="31">
        <f>D138+I137</f>
        <v>22.4</v>
      </c>
      <c r="E139" s="148">
        <f>E138*I138</f>
        <v>16.74790634967767</v>
      </c>
      <c r="F139" s="31">
        <f>F138+I140</f>
        <v>19.545752608047689</v>
      </c>
      <c r="H139" s="32" t="s">
        <v>74</v>
      </c>
      <c r="I139" s="33">
        <f>((100/B143)+100)/100</f>
        <v>1.2</v>
      </c>
    </row>
    <row r="140" spans="2:9" ht="35.450000000000003" customHeight="1" thickBot="1">
      <c r="B140" s="28" t="s">
        <v>262</v>
      </c>
      <c r="C140" s="38" t="str">
        <f>ANEXO_FTO__A__OCUP!J36</f>
        <v>Atención visual frecuente.</v>
      </c>
      <c r="D140" s="31">
        <f>D139+I137</f>
        <v>33.599999999999994</v>
      </c>
      <c r="E140" s="31">
        <f>E139*I138</f>
        <v>25.043961347997644</v>
      </c>
      <c r="F140" s="31">
        <f>F139+I141</f>
        <v>29.560655737704916</v>
      </c>
      <c r="H140" s="32" t="s">
        <v>76</v>
      </c>
      <c r="I140" s="31">
        <f>(E143-E138)/(1+I139+POWER(I139,2)+POWER(I139,3))</f>
        <v>8.3457526080476896</v>
      </c>
    </row>
    <row r="141" spans="2:9" ht="35.450000000000003" customHeight="1" thickBot="1">
      <c r="B141" s="28" t="s">
        <v>277</v>
      </c>
      <c r="C141" s="38" t="str">
        <f>ANEXO_FTO__A__OCUP!J37</f>
        <v>Trabajo que requiere concentración visual constante.</v>
      </c>
      <c r="D141" s="31">
        <f>D140+I137</f>
        <v>44.8</v>
      </c>
      <c r="E141" s="31">
        <f>E140*I138</f>
        <v>37.449457078679629</v>
      </c>
      <c r="F141" s="31">
        <f>F140+I142</f>
        <v>41.57853949329359</v>
      </c>
      <c r="H141" s="32" t="s">
        <v>78</v>
      </c>
      <c r="I141" s="31">
        <f>I140*I139</f>
        <v>10.014903129657228</v>
      </c>
    </row>
    <row r="142" spans="2:9" ht="35.450000000000003" customHeight="1" thickBot="1">
      <c r="B142" s="28" t="s">
        <v>297</v>
      </c>
      <c r="C142" s="38" t="str">
        <f>ANEXO_FTO__A__OCUP!J38</f>
        <v>Trabajo que exige precisión visual permanente.</v>
      </c>
      <c r="D142" s="31">
        <f>PONDERACIÓN!I18</f>
        <v>55.999999999999993</v>
      </c>
      <c r="E142" s="31">
        <f>D142</f>
        <v>55.999999999999993</v>
      </c>
      <c r="F142" s="31">
        <f>+E142</f>
        <v>55.999999999999993</v>
      </c>
      <c r="H142" s="32" t="s">
        <v>80</v>
      </c>
      <c r="I142" s="31">
        <f>I141*I139</f>
        <v>12.017883755588672</v>
      </c>
    </row>
    <row r="143" spans="2:9" ht="35.450000000000003" customHeight="1" thickBot="1">
      <c r="B143" s="34">
        <v>5</v>
      </c>
      <c r="D143" s="31">
        <f>D141+I137</f>
        <v>56</v>
      </c>
      <c r="E143" s="31">
        <f>E141*I138</f>
        <v>55.999999999999993</v>
      </c>
      <c r="F143" s="31">
        <f>F141+I143</f>
        <v>56</v>
      </c>
      <c r="H143" s="32" t="s">
        <v>80</v>
      </c>
      <c r="I143" s="31">
        <f>I142*I139</f>
        <v>14.421460506706406</v>
      </c>
    </row>
  </sheetData>
  <mergeCells count="26">
    <mergeCell ref="B124:F124"/>
    <mergeCell ref="B125:F125"/>
    <mergeCell ref="B135:F135"/>
    <mergeCell ref="B136:F136"/>
    <mergeCell ref="B91:F91"/>
    <mergeCell ref="B92:F92"/>
    <mergeCell ref="B102:F102"/>
    <mergeCell ref="B103:F103"/>
    <mergeCell ref="B113:F113"/>
    <mergeCell ref="B114:F114"/>
    <mergeCell ref="B15:F15"/>
    <mergeCell ref="B3:F3"/>
    <mergeCell ref="B4:F4"/>
    <mergeCell ref="B14:F14"/>
    <mergeCell ref="B81:F81"/>
    <mergeCell ref="B25:F25"/>
    <mergeCell ref="B26:F26"/>
    <mergeCell ref="B36:F36"/>
    <mergeCell ref="B37:F37"/>
    <mergeCell ref="B47:F47"/>
    <mergeCell ref="B48:F48"/>
    <mergeCell ref="B58:F58"/>
    <mergeCell ref="B59:F59"/>
    <mergeCell ref="B69:F69"/>
    <mergeCell ref="B70:F70"/>
    <mergeCell ref="B80:F80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38"/>
  <sheetViews>
    <sheetView topLeftCell="B1" workbookViewId="0">
      <selection activeCell="F6" sqref="F6"/>
    </sheetView>
  </sheetViews>
  <sheetFormatPr baseColWidth="10" defaultColWidth="9.140625" defaultRowHeight="12.75"/>
  <cols>
    <col min="1" max="2" width="12.140625" customWidth="1"/>
    <col min="3" max="3" width="32.7109375" customWidth="1"/>
    <col min="4" max="4" width="40.7109375" customWidth="1"/>
    <col min="5" max="5" width="12.140625" customWidth="1"/>
    <col min="6" max="6" width="27" customWidth="1"/>
    <col min="7" max="7" width="41" customWidth="1"/>
    <col min="8" max="8" width="12.140625" customWidth="1"/>
    <col min="9" max="9" width="26.85546875" customWidth="1"/>
    <col min="10" max="10" width="36.5703125" customWidth="1"/>
    <col min="11" max="11" width="12.140625" customWidth="1"/>
    <col min="12" max="12" width="38.140625" customWidth="1"/>
    <col min="13" max="13" width="36.7109375" customWidth="1"/>
    <col min="14" max="14" width="9.140625" customWidth="1"/>
  </cols>
  <sheetData>
    <row r="2" spans="2:13" ht="23.25">
      <c r="B2" s="121" t="s">
        <v>63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2:13">
      <c r="B3" s="122" t="s">
        <v>30</v>
      </c>
      <c r="C3" s="122"/>
      <c r="D3" s="122"/>
      <c r="E3" s="122" t="s">
        <v>32</v>
      </c>
      <c r="F3" s="122"/>
      <c r="G3" s="122"/>
      <c r="H3" s="123" t="s">
        <v>34</v>
      </c>
      <c r="I3" s="123"/>
      <c r="J3" s="123"/>
      <c r="K3" s="123" t="s">
        <v>36</v>
      </c>
      <c r="L3" s="123"/>
      <c r="M3" s="123"/>
    </row>
    <row r="4" spans="2:13">
      <c r="B4" s="120" t="s">
        <v>31</v>
      </c>
      <c r="C4" s="120"/>
      <c r="D4" s="120"/>
      <c r="E4" s="120" t="s">
        <v>33</v>
      </c>
      <c r="F4" s="120"/>
      <c r="G4" s="120"/>
      <c r="H4" s="120" t="s">
        <v>35</v>
      </c>
      <c r="I4" s="120"/>
      <c r="J4" s="120"/>
      <c r="K4" s="120" t="s">
        <v>37</v>
      </c>
      <c r="L4" s="120"/>
      <c r="M4" s="120"/>
    </row>
    <row r="5" spans="2:13">
      <c r="B5" s="39" t="s">
        <v>140</v>
      </c>
      <c r="C5" s="39" t="s">
        <v>141</v>
      </c>
      <c r="D5" s="39" t="s">
        <v>142</v>
      </c>
      <c r="E5" s="39" t="s">
        <v>140</v>
      </c>
      <c r="F5" s="39" t="s">
        <v>143</v>
      </c>
      <c r="G5" s="39" t="s">
        <v>142</v>
      </c>
      <c r="H5" s="39" t="s">
        <v>140</v>
      </c>
      <c r="I5" s="39" t="s">
        <v>144</v>
      </c>
      <c r="J5" s="39" t="s">
        <v>142</v>
      </c>
      <c r="K5" s="39" t="s">
        <v>140</v>
      </c>
      <c r="L5" s="39" t="s">
        <v>144</v>
      </c>
      <c r="M5" s="39" t="s">
        <v>142</v>
      </c>
    </row>
    <row r="6" spans="2:13" ht="38.25">
      <c r="B6" s="40">
        <v>1</v>
      </c>
      <c r="C6" s="8" t="s">
        <v>71</v>
      </c>
      <c r="D6" s="9" t="s">
        <v>145</v>
      </c>
      <c r="E6" s="8">
        <v>1</v>
      </c>
      <c r="F6" s="8" t="s">
        <v>146</v>
      </c>
      <c r="G6" s="9" t="s">
        <v>81</v>
      </c>
      <c r="H6" s="8">
        <v>1</v>
      </c>
      <c r="I6" s="41" t="s">
        <v>147</v>
      </c>
      <c r="J6" s="9" t="s">
        <v>86</v>
      </c>
      <c r="K6" s="8">
        <v>1</v>
      </c>
      <c r="L6" s="42" t="s">
        <v>148</v>
      </c>
      <c r="M6" s="9" t="s">
        <v>91</v>
      </c>
    </row>
    <row r="7" spans="2:13" ht="38.25">
      <c r="B7" s="40">
        <v>2</v>
      </c>
      <c r="C7" s="8" t="s">
        <v>73</v>
      </c>
      <c r="D7" s="9" t="s">
        <v>149</v>
      </c>
      <c r="E7" s="8">
        <v>2</v>
      </c>
      <c r="F7" s="8" t="s">
        <v>150</v>
      </c>
      <c r="G7" s="9" t="s">
        <v>82</v>
      </c>
      <c r="H7" s="8">
        <v>2</v>
      </c>
      <c r="I7" s="41" t="s">
        <v>151</v>
      </c>
      <c r="J7" s="9" t="s">
        <v>87</v>
      </c>
      <c r="K7" s="8">
        <v>2</v>
      </c>
      <c r="L7" s="42" t="s">
        <v>152</v>
      </c>
      <c r="M7" s="9" t="s">
        <v>92</v>
      </c>
    </row>
    <row r="8" spans="2:13" ht="38.25">
      <c r="B8" s="40">
        <v>3</v>
      </c>
      <c r="C8" s="8" t="s">
        <v>75</v>
      </c>
      <c r="D8" s="9" t="s">
        <v>153</v>
      </c>
      <c r="E8" s="8">
        <v>3</v>
      </c>
      <c r="F8" s="8" t="s">
        <v>154</v>
      </c>
      <c r="G8" s="9" t="s">
        <v>83</v>
      </c>
      <c r="H8" s="8">
        <v>3</v>
      </c>
      <c r="I8" s="41" t="s">
        <v>155</v>
      </c>
      <c r="J8" s="9" t="s">
        <v>88</v>
      </c>
      <c r="K8" s="8">
        <v>3</v>
      </c>
      <c r="L8" s="42" t="s">
        <v>156</v>
      </c>
      <c r="M8" s="9" t="s">
        <v>93</v>
      </c>
    </row>
    <row r="9" spans="2:13" ht="38.25">
      <c r="B9" s="40">
        <v>4</v>
      </c>
      <c r="C9" s="8" t="s">
        <v>77</v>
      </c>
      <c r="D9" s="9" t="s">
        <v>157</v>
      </c>
      <c r="E9" s="8">
        <v>4</v>
      </c>
      <c r="F9" s="8" t="s">
        <v>158</v>
      </c>
      <c r="G9" s="9" t="s">
        <v>84</v>
      </c>
      <c r="H9" s="8">
        <v>4</v>
      </c>
      <c r="I9" s="41" t="s">
        <v>159</v>
      </c>
      <c r="J9" s="9" t="s">
        <v>89</v>
      </c>
      <c r="K9" s="8">
        <v>4</v>
      </c>
      <c r="L9" s="42" t="s">
        <v>160</v>
      </c>
      <c r="M9" s="9" t="s">
        <v>94</v>
      </c>
    </row>
    <row r="10" spans="2:13" ht="38.25">
      <c r="B10" s="40">
        <v>5</v>
      </c>
      <c r="C10" s="8" t="s">
        <v>79</v>
      </c>
      <c r="D10" s="9" t="s">
        <v>161</v>
      </c>
      <c r="E10" s="8">
        <v>5</v>
      </c>
      <c r="F10" s="8" t="s">
        <v>162</v>
      </c>
      <c r="G10" s="9" t="s">
        <v>85</v>
      </c>
      <c r="H10" s="8">
        <v>5</v>
      </c>
      <c r="I10" s="41" t="s">
        <v>163</v>
      </c>
      <c r="J10" s="9" t="s">
        <v>90</v>
      </c>
      <c r="K10" s="8">
        <v>5</v>
      </c>
      <c r="L10" s="42" t="s">
        <v>163</v>
      </c>
      <c r="M10" s="9" t="s">
        <v>95</v>
      </c>
    </row>
    <row r="11" spans="2:13" ht="15.75">
      <c r="B11" s="43"/>
      <c r="C11" s="44"/>
      <c r="D11" s="45"/>
      <c r="E11" s="44"/>
      <c r="F11" s="44"/>
      <c r="G11" s="45"/>
      <c r="H11" s="44"/>
      <c r="I11" s="46"/>
      <c r="J11" s="45"/>
      <c r="K11" s="44"/>
      <c r="L11" s="47"/>
      <c r="M11" s="45"/>
    </row>
    <row r="12" spans="2:13" ht="23.25">
      <c r="B12" s="121" t="s">
        <v>64</v>
      </c>
      <c r="C12" s="121"/>
      <c r="D12" s="121"/>
      <c r="E12" s="121"/>
      <c r="F12" s="121"/>
      <c r="G12" s="121"/>
      <c r="H12" s="121"/>
      <c r="I12" s="121"/>
      <c r="J12" s="121"/>
    </row>
    <row r="13" spans="2:13">
      <c r="B13" s="123" t="s">
        <v>164</v>
      </c>
      <c r="C13" s="123"/>
      <c r="D13" s="123"/>
      <c r="E13" s="123" t="s">
        <v>165</v>
      </c>
      <c r="F13" s="123"/>
      <c r="G13" s="123"/>
      <c r="H13" s="123" t="s">
        <v>166</v>
      </c>
      <c r="I13" s="123"/>
      <c r="J13" s="123"/>
    </row>
    <row r="14" spans="2:13">
      <c r="B14" s="120" t="s">
        <v>43</v>
      </c>
      <c r="C14" s="120"/>
      <c r="D14" s="120"/>
      <c r="E14" s="120" t="s">
        <v>45</v>
      </c>
      <c r="F14" s="120"/>
      <c r="G14" s="120"/>
      <c r="H14" s="120" t="s">
        <v>47</v>
      </c>
      <c r="I14" s="120"/>
      <c r="J14" s="120"/>
    </row>
    <row r="15" spans="2:13">
      <c r="B15" s="39" t="s">
        <v>140</v>
      </c>
      <c r="C15" s="39" t="s">
        <v>144</v>
      </c>
      <c r="D15" s="39" t="s">
        <v>142</v>
      </c>
      <c r="E15" s="39" t="s">
        <v>140</v>
      </c>
      <c r="F15" s="39" t="s">
        <v>144</v>
      </c>
      <c r="G15" s="39" t="s">
        <v>142</v>
      </c>
      <c r="H15" s="39" t="s">
        <v>140</v>
      </c>
      <c r="I15" s="39" t="s">
        <v>144</v>
      </c>
      <c r="J15" s="39" t="s">
        <v>142</v>
      </c>
    </row>
    <row r="16" spans="2:13" ht="25.5">
      <c r="B16" s="8">
        <v>1</v>
      </c>
      <c r="C16" s="42" t="s">
        <v>167</v>
      </c>
      <c r="D16" s="48" t="s">
        <v>106</v>
      </c>
      <c r="E16" s="8">
        <v>1</v>
      </c>
      <c r="F16" s="49" t="s">
        <v>168</v>
      </c>
      <c r="G16" s="9" t="s">
        <v>111</v>
      </c>
      <c r="H16" s="8">
        <v>1</v>
      </c>
      <c r="I16" s="49" t="s">
        <v>167</v>
      </c>
      <c r="J16" s="48" t="s">
        <v>116</v>
      </c>
    </row>
    <row r="17" spans="2:10" ht="25.5">
      <c r="B17" s="8">
        <v>2</v>
      </c>
      <c r="C17" s="49" t="s">
        <v>169</v>
      </c>
      <c r="D17" s="9" t="s">
        <v>107</v>
      </c>
      <c r="E17" s="8">
        <v>2</v>
      </c>
      <c r="F17" s="49" t="s">
        <v>170</v>
      </c>
      <c r="G17" s="9" t="s">
        <v>112</v>
      </c>
      <c r="H17" s="8">
        <v>2</v>
      </c>
      <c r="I17" s="49" t="s">
        <v>171</v>
      </c>
      <c r="J17" s="9" t="s">
        <v>117</v>
      </c>
    </row>
    <row r="18" spans="2:10" ht="38.25">
      <c r="B18" s="8">
        <v>3</v>
      </c>
      <c r="C18" s="49" t="s">
        <v>172</v>
      </c>
      <c r="D18" s="9" t="s">
        <v>108</v>
      </c>
      <c r="E18" s="8">
        <v>3</v>
      </c>
      <c r="F18" s="49" t="s">
        <v>173</v>
      </c>
      <c r="G18" s="9" t="s">
        <v>113</v>
      </c>
      <c r="H18" s="8">
        <v>3</v>
      </c>
      <c r="I18" s="49" t="s">
        <v>174</v>
      </c>
      <c r="J18" s="9" t="s">
        <v>118</v>
      </c>
    </row>
    <row r="19" spans="2:10" ht="38.25">
      <c r="B19" s="8">
        <v>4</v>
      </c>
      <c r="C19" s="49" t="s">
        <v>175</v>
      </c>
      <c r="D19" s="9" t="s">
        <v>109</v>
      </c>
      <c r="E19" s="8">
        <v>4</v>
      </c>
      <c r="F19" s="49" t="s">
        <v>176</v>
      </c>
      <c r="G19" s="9" t="s">
        <v>114</v>
      </c>
      <c r="H19" s="8">
        <v>4</v>
      </c>
      <c r="I19" s="49" t="s">
        <v>177</v>
      </c>
      <c r="J19" s="9" t="s">
        <v>119</v>
      </c>
    </row>
    <row r="20" spans="2:10" ht="38.25">
      <c r="B20" s="8">
        <v>5</v>
      </c>
      <c r="C20" s="42" t="s">
        <v>178</v>
      </c>
      <c r="D20" s="9" t="s">
        <v>110</v>
      </c>
      <c r="E20" s="8">
        <v>5</v>
      </c>
      <c r="F20" s="49" t="s">
        <v>179</v>
      </c>
      <c r="G20" s="9" t="s">
        <v>115</v>
      </c>
      <c r="H20" s="8">
        <v>5</v>
      </c>
      <c r="I20" s="49" t="s">
        <v>180</v>
      </c>
      <c r="J20" s="9" t="s">
        <v>120</v>
      </c>
    </row>
    <row r="21" spans="2:10">
      <c r="B21" s="123" t="s">
        <v>181</v>
      </c>
      <c r="C21" s="123"/>
      <c r="D21" s="123"/>
      <c r="E21" s="123" t="s">
        <v>182</v>
      </c>
      <c r="F21" s="123"/>
      <c r="G21" s="123"/>
      <c r="H21" s="123" t="s">
        <v>183</v>
      </c>
      <c r="I21" s="123"/>
      <c r="J21" s="123"/>
    </row>
    <row r="22" spans="2:10">
      <c r="B22" s="120" t="s">
        <v>41</v>
      </c>
      <c r="C22" s="120"/>
      <c r="D22" s="120"/>
      <c r="E22" s="120" t="s">
        <v>184</v>
      </c>
      <c r="F22" s="120"/>
      <c r="G22" s="120"/>
      <c r="H22" s="120" t="s">
        <v>185</v>
      </c>
      <c r="I22" s="120"/>
      <c r="J22" s="120"/>
    </row>
    <row r="23" spans="2:10">
      <c r="B23" s="39" t="s">
        <v>140</v>
      </c>
      <c r="C23" s="39" t="s">
        <v>144</v>
      </c>
      <c r="D23" s="39" t="s">
        <v>142</v>
      </c>
      <c r="E23" s="39" t="s">
        <v>140</v>
      </c>
      <c r="F23" s="39" t="s">
        <v>144</v>
      </c>
      <c r="G23" s="39" t="s">
        <v>142</v>
      </c>
      <c r="H23" s="39" t="s">
        <v>140</v>
      </c>
      <c r="I23" s="39" t="s">
        <v>144</v>
      </c>
      <c r="J23" s="39" t="s">
        <v>142</v>
      </c>
    </row>
    <row r="24" spans="2:10" ht="25.5">
      <c r="B24" s="8">
        <v>1</v>
      </c>
      <c r="C24" s="49" t="s">
        <v>186</v>
      </c>
      <c r="D24" s="9" t="s">
        <v>101</v>
      </c>
      <c r="E24" s="8">
        <v>1</v>
      </c>
      <c r="F24" s="49" t="s">
        <v>187</v>
      </c>
      <c r="G24" s="9" t="s">
        <v>121</v>
      </c>
      <c r="H24" s="8">
        <v>1</v>
      </c>
      <c r="I24" s="49" t="s">
        <v>188</v>
      </c>
      <c r="J24" s="9" t="s">
        <v>96</v>
      </c>
    </row>
    <row r="25" spans="2:10" ht="25.5">
      <c r="B25" s="8">
        <v>2</v>
      </c>
      <c r="C25" s="49" t="s">
        <v>189</v>
      </c>
      <c r="D25" s="9" t="s">
        <v>102</v>
      </c>
      <c r="E25" s="8">
        <v>2</v>
      </c>
      <c r="F25" s="50" t="s">
        <v>190</v>
      </c>
      <c r="G25" s="9" t="s">
        <v>122</v>
      </c>
      <c r="H25" s="8">
        <v>2</v>
      </c>
      <c r="I25" s="49" t="s">
        <v>191</v>
      </c>
      <c r="J25" s="9" t="s">
        <v>97</v>
      </c>
    </row>
    <row r="26" spans="2:10" ht="25.5">
      <c r="B26" s="8">
        <v>3</v>
      </c>
      <c r="C26" s="51" t="s">
        <v>192</v>
      </c>
      <c r="D26" s="9" t="s">
        <v>103</v>
      </c>
      <c r="E26" s="8">
        <v>3</v>
      </c>
      <c r="F26" s="51" t="s">
        <v>193</v>
      </c>
      <c r="G26" s="9" t="s">
        <v>123</v>
      </c>
      <c r="H26" s="8">
        <v>3</v>
      </c>
      <c r="I26" s="49" t="s">
        <v>194</v>
      </c>
      <c r="J26" s="9" t="s">
        <v>98</v>
      </c>
    </row>
    <row r="27" spans="2:10" ht="25.5">
      <c r="B27" s="8">
        <v>4</v>
      </c>
      <c r="C27" s="49" t="s">
        <v>195</v>
      </c>
      <c r="D27" s="9" t="s">
        <v>104</v>
      </c>
      <c r="E27" s="8">
        <v>4</v>
      </c>
      <c r="F27" s="51" t="s">
        <v>196</v>
      </c>
      <c r="G27" s="9" t="s">
        <v>124</v>
      </c>
      <c r="H27" s="8">
        <v>4</v>
      </c>
      <c r="I27" s="49" t="s">
        <v>197</v>
      </c>
      <c r="J27" s="9" t="s">
        <v>99</v>
      </c>
    </row>
    <row r="28" spans="2:10" ht="25.5">
      <c r="B28" s="8">
        <v>5</v>
      </c>
      <c r="C28" s="49" t="s">
        <v>198</v>
      </c>
      <c r="D28" s="9" t="s">
        <v>105</v>
      </c>
      <c r="E28" s="8">
        <v>5</v>
      </c>
      <c r="F28" s="51" t="s">
        <v>199</v>
      </c>
      <c r="G28" s="9" t="s">
        <v>125</v>
      </c>
      <c r="H28" s="8">
        <v>5</v>
      </c>
      <c r="I28" s="49" t="s">
        <v>200</v>
      </c>
      <c r="J28" s="9" t="s">
        <v>100</v>
      </c>
    </row>
    <row r="29" spans="2:10">
      <c r="B29" s="44"/>
      <c r="D29" s="45"/>
      <c r="E29" s="44"/>
      <c r="F29" s="52"/>
      <c r="G29" s="45"/>
      <c r="H29" s="44"/>
      <c r="I29" s="53"/>
      <c r="J29" s="45"/>
    </row>
    <row r="30" spans="2:10" ht="23.25">
      <c r="B30" s="121" t="s">
        <v>65</v>
      </c>
      <c r="C30" s="121"/>
      <c r="D30" s="121"/>
      <c r="E30" s="121"/>
      <c r="F30" s="121"/>
      <c r="G30" s="121"/>
      <c r="H30" s="121"/>
      <c r="I30" s="121"/>
      <c r="J30" s="121"/>
    </row>
    <row r="31" spans="2:10">
      <c r="B31" s="124" t="s">
        <v>201</v>
      </c>
      <c r="C31" s="124"/>
      <c r="D31" s="124"/>
      <c r="E31" s="124" t="s">
        <v>202</v>
      </c>
      <c r="F31" s="124"/>
      <c r="G31" s="124"/>
      <c r="H31" s="122" t="s">
        <v>203</v>
      </c>
      <c r="I31" s="122"/>
      <c r="J31" s="122"/>
    </row>
    <row r="32" spans="2:10">
      <c r="B32" s="120" t="s">
        <v>204</v>
      </c>
      <c r="C32" s="120"/>
      <c r="D32" s="120"/>
      <c r="E32" s="120" t="s">
        <v>205</v>
      </c>
      <c r="F32" s="120"/>
      <c r="G32" s="120"/>
      <c r="H32" s="120" t="s">
        <v>206</v>
      </c>
      <c r="I32" s="120"/>
      <c r="J32" s="120"/>
    </row>
    <row r="33" spans="2:10">
      <c r="B33" s="39" t="s">
        <v>140</v>
      </c>
      <c r="C33" s="39" t="s">
        <v>144</v>
      </c>
      <c r="D33" s="39" t="s">
        <v>142</v>
      </c>
      <c r="E33" s="39" t="s">
        <v>140</v>
      </c>
      <c r="F33" s="39" t="s">
        <v>144</v>
      </c>
      <c r="G33" s="39" t="s">
        <v>142</v>
      </c>
      <c r="H33" s="39" t="s">
        <v>140</v>
      </c>
      <c r="I33" s="39" t="s">
        <v>144</v>
      </c>
      <c r="J33" s="39" t="s">
        <v>142</v>
      </c>
    </row>
    <row r="34" spans="2:10">
      <c r="B34" s="8">
        <v>1</v>
      </c>
      <c r="C34" s="42" t="s">
        <v>207</v>
      </c>
      <c r="D34" s="9" t="s">
        <v>126</v>
      </c>
      <c r="E34" s="8">
        <v>1</v>
      </c>
      <c r="F34" s="42" t="s">
        <v>207</v>
      </c>
      <c r="G34" s="9" t="s">
        <v>91</v>
      </c>
      <c r="H34" s="8">
        <v>1</v>
      </c>
      <c r="I34" s="42" t="s">
        <v>207</v>
      </c>
      <c r="J34" s="9" t="s">
        <v>135</v>
      </c>
    </row>
    <row r="35" spans="2:10">
      <c r="B35" s="8">
        <v>2</v>
      </c>
      <c r="C35" s="42" t="s">
        <v>208</v>
      </c>
      <c r="D35" s="9" t="s">
        <v>127</v>
      </c>
      <c r="E35" s="8">
        <v>2</v>
      </c>
      <c r="F35" s="42" t="s">
        <v>208</v>
      </c>
      <c r="G35" s="9" t="s">
        <v>131</v>
      </c>
      <c r="H35" s="8">
        <v>2</v>
      </c>
      <c r="I35" s="42" t="s">
        <v>208</v>
      </c>
      <c r="J35" s="9" t="s">
        <v>136</v>
      </c>
    </row>
    <row r="36" spans="2:10">
      <c r="B36" s="8">
        <v>3</v>
      </c>
      <c r="C36" s="50" t="s">
        <v>209</v>
      </c>
      <c r="D36" s="9" t="s">
        <v>128</v>
      </c>
      <c r="E36" s="8">
        <v>3</v>
      </c>
      <c r="F36" s="50" t="s">
        <v>209</v>
      </c>
      <c r="G36" s="9" t="s">
        <v>132</v>
      </c>
      <c r="H36" s="8">
        <v>3</v>
      </c>
      <c r="I36" s="50" t="s">
        <v>209</v>
      </c>
      <c r="J36" s="9" t="s">
        <v>137</v>
      </c>
    </row>
    <row r="37" spans="2:10" ht="25.5">
      <c r="B37" s="8">
        <v>4</v>
      </c>
      <c r="C37" s="42" t="s">
        <v>210</v>
      </c>
      <c r="D37" s="9" t="s">
        <v>129</v>
      </c>
      <c r="E37" s="8">
        <v>4</v>
      </c>
      <c r="F37" s="42" t="s">
        <v>210</v>
      </c>
      <c r="G37" s="9" t="s">
        <v>133</v>
      </c>
      <c r="H37" s="8">
        <v>4</v>
      </c>
      <c r="I37" s="42" t="s">
        <v>210</v>
      </c>
      <c r="J37" s="9" t="s">
        <v>138</v>
      </c>
    </row>
    <row r="38" spans="2:10" ht="25.5">
      <c r="B38" s="8">
        <v>5</v>
      </c>
      <c r="C38" s="50" t="s">
        <v>178</v>
      </c>
      <c r="D38" s="9" t="s">
        <v>130</v>
      </c>
      <c r="E38" s="8">
        <v>5</v>
      </c>
      <c r="F38" s="50" t="s">
        <v>178</v>
      </c>
      <c r="G38" s="9" t="s">
        <v>134</v>
      </c>
      <c r="H38" s="8">
        <v>5</v>
      </c>
      <c r="I38" s="50" t="s">
        <v>178</v>
      </c>
      <c r="J38" s="9" t="s">
        <v>139</v>
      </c>
    </row>
  </sheetData>
  <mergeCells count="29">
    <mergeCell ref="B30:J30"/>
    <mergeCell ref="B31:D31"/>
    <mergeCell ref="E31:G31"/>
    <mergeCell ref="H31:J31"/>
    <mergeCell ref="B32:D32"/>
    <mergeCell ref="E32:G32"/>
    <mergeCell ref="H32:J32"/>
    <mergeCell ref="B21:D21"/>
    <mergeCell ref="E21:G21"/>
    <mergeCell ref="H21:J21"/>
    <mergeCell ref="B22:D22"/>
    <mergeCell ref="E22:G22"/>
    <mergeCell ref="H22:J22"/>
    <mergeCell ref="B12:J12"/>
    <mergeCell ref="B13:D13"/>
    <mergeCell ref="E13:G13"/>
    <mergeCell ref="H13:J13"/>
    <mergeCell ref="B14:D14"/>
    <mergeCell ref="E14:G14"/>
    <mergeCell ref="H14:J14"/>
    <mergeCell ref="B4:D4"/>
    <mergeCell ref="E4:G4"/>
    <mergeCell ref="H4:J4"/>
    <mergeCell ref="K4:M4"/>
    <mergeCell ref="B2:M2"/>
    <mergeCell ref="B3:D3"/>
    <mergeCell ref="E3:G3"/>
    <mergeCell ref="H3:J3"/>
    <mergeCell ref="K3:M3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26"/>
  <sheetViews>
    <sheetView workbookViewId="0">
      <selection activeCell="K90" sqref="K90:L90"/>
    </sheetView>
  </sheetViews>
  <sheetFormatPr baseColWidth="10" defaultColWidth="9.140625" defaultRowHeight="12.75"/>
  <cols>
    <col min="1" max="1" width="6.28515625" customWidth="1"/>
    <col min="2" max="2" width="25.42578125" customWidth="1"/>
    <col min="3" max="3" width="6.5703125" customWidth="1"/>
    <col min="4" max="4" width="47.7109375" customWidth="1"/>
    <col min="5" max="5" width="4.85546875" customWidth="1"/>
    <col min="6" max="6" width="27.7109375" customWidth="1"/>
    <col min="7" max="7" width="8.140625" customWidth="1"/>
    <col min="8" max="8" width="43.5703125" customWidth="1"/>
    <col min="9" max="9" width="5" customWidth="1"/>
    <col min="10" max="10" width="27.28515625" customWidth="1"/>
    <col min="11" max="11" width="7.7109375" customWidth="1"/>
    <col min="12" max="12" width="45.140625" customWidth="1"/>
    <col min="13" max="13" width="9.140625" customWidth="1"/>
  </cols>
  <sheetData>
    <row r="1" spans="2:12" ht="13.5" thickBot="1"/>
    <row r="2" spans="2:12" ht="23.45" customHeight="1" thickBot="1">
      <c r="B2" s="125" t="s">
        <v>211</v>
      </c>
      <c r="C2" s="125"/>
      <c r="D2" s="125"/>
      <c r="F2" s="125" t="s">
        <v>211</v>
      </c>
      <c r="G2" s="125"/>
      <c r="H2" s="125"/>
      <c r="J2" s="125" t="s">
        <v>211</v>
      </c>
      <c r="K2" s="125"/>
      <c r="L2" s="125"/>
    </row>
    <row r="3" spans="2:12" ht="13.5" thickBot="1">
      <c r="B3" s="126" t="s">
        <v>212</v>
      </c>
      <c r="C3" s="126"/>
      <c r="D3" s="126"/>
      <c r="F3" s="126" t="s">
        <v>212</v>
      </c>
      <c r="G3" s="126"/>
      <c r="H3" s="126"/>
      <c r="J3" s="126" t="s">
        <v>212</v>
      </c>
      <c r="K3" s="126"/>
      <c r="L3" s="126"/>
    </row>
    <row r="4" spans="2:12">
      <c r="B4" s="54" t="s">
        <v>213</v>
      </c>
      <c r="C4" s="129" t="s">
        <v>214</v>
      </c>
      <c r="D4" s="129"/>
      <c r="F4" s="54" t="s">
        <v>213</v>
      </c>
      <c r="G4" s="129" t="s">
        <v>215</v>
      </c>
      <c r="H4" s="129"/>
      <c r="J4" s="54" t="s">
        <v>213</v>
      </c>
      <c r="K4" s="129" t="s">
        <v>21</v>
      </c>
      <c r="L4" s="129"/>
    </row>
    <row r="5" spans="2:12">
      <c r="B5" s="55" t="s">
        <v>216</v>
      </c>
      <c r="C5" s="130" t="s">
        <v>217</v>
      </c>
      <c r="D5" s="130"/>
      <c r="F5" s="55" t="s">
        <v>216</v>
      </c>
      <c r="G5" s="130" t="s">
        <v>217</v>
      </c>
      <c r="H5" s="130"/>
      <c r="J5" s="55" t="s">
        <v>216</v>
      </c>
      <c r="K5" s="130" t="s">
        <v>217</v>
      </c>
      <c r="L5" s="130"/>
    </row>
    <row r="6" spans="2:12">
      <c r="B6" s="55" t="s">
        <v>218</v>
      </c>
      <c r="C6" s="127"/>
      <c r="D6" s="127"/>
      <c r="F6" s="55" t="s">
        <v>218</v>
      </c>
      <c r="G6" s="127"/>
      <c r="H6" s="127"/>
      <c r="J6" s="55" t="s">
        <v>218</v>
      </c>
      <c r="K6" s="127"/>
      <c r="L6" s="127"/>
    </row>
    <row r="7" spans="2:12">
      <c r="B7" s="55" t="s">
        <v>219</v>
      </c>
      <c r="C7" s="128">
        <v>1750905</v>
      </c>
      <c r="D7" s="128"/>
      <c r="F7" s="55" t="s">
        <v>219</v>
      </c>
      <c r="G7" s="128">
        <v>2100000</v>
      </c>
      <c r="H7" s="128"/>
      <c r="J7" s="55" t="s">
        <v>219</v>
      </c>
      <c r="K7" s="128">
        <v>2200000</v>
      </c>
      <c r="L7" s="128"/>
    </row>
    <row r="8" spans="2:12">
      <c r="B8" s="55" t="s">
        <v>220</v>
      </c>
      <c r="C8" s="130" t="s">
        <v>221</v>
      </c>
      <c r="D8" s="130"/>
      <c r="F8" s="55" t="s">
        <v>220</v>
      </c>
      <c r="G8" s="130" t="s">
        <v>222</v>
      </c>
      <c r="H8" s="130"/>
      <c r="J8" s="55" t="s">
        <v>220</v>
      </c>
      <c r="K8" s="130" t="s">
        <v>222</v>
      </c>
      <c r="L8" s="130"/>
    </row>
    <row r="9" spans="2:12">
      <c r="B9" s="55" t="s">
        <v>223</v>
      </c>
      <c r="C9" s="130" t="s">
        <v>224</v>
      </c>
      <c r="D9" s="130"/>
      <c r="F9" s="55" t="s">
        <v>225</v>
      </c>
      <c r="G9" s="130" t="s">
        <v>226</v>
      </c>
      <c r="H9" s="130"/>
      <c r="J9" s="55" t="s">
        <v>225</v>
      </c>
      <c r="K9" s="130" t="s">
        <v>23</v>
      </c>
      <c r="L9" s="130"/>
    </row>
    <row r="10" spans="2:12" ht="13.5" thickBot="1">
      <c r="B10" s="56" t="s">
        <v>227</v>
      </c>
      <c r="C10" s="131" t="s">
        <v>228</v>
      </c>
      <c r="D10" s="131"/>
      <c r="F10" s="56" t="s">
        <v>227</v>
      </c>
      <c r="G10" s="131" t="s">
        <v>229</v>
      </c>
      <c r="H10" s="131"/>
      <c r="J10" s="56" t="s">
        <v>227</v>
      </c>
      <c r="K10" s="131" t="s">
        <v>229</v>
      </c>
      <c r="L10" s="131"/>
    </row>
    <row r="11" spans="2:12" ht="15" customHeight="1" thickBot="1">
      <c r="B11" s="132" t="s">
        <v>230</v>
      </c>
      <c r="C11" s="132"/>
      <c r="D11" s="132"/>
      <c r="F11" s="132" t="s">
        <v>230</v>
      </c>
      <c r="G11" s="132"/>
      <c r="H11" s="132"/>
      <c r="J11" s="132" t="s">
        <v>230</v>
      </c>
      <c r="K11" s="132"/>
      <c r="L11" s="132"/>
    </row>
    <row r="12" spans="2:12" ht="47.25" customHeight="1" thickBot="1">
      <c r="B12" s="136" t="s">
        <v>231</v>
      </c>
      <c r="C12" s="136"/>
      <c r="D12" s="136"/>
      <c r="F12" s="136" t="s">
        <v>232</v>
      </c>
      <c r="G12" s="136"/>
      <c r="H12" s="136"/>
      <c r="J12" s="136" t="s">
        <v>233</v>
      </c>
      <c r="K12" s="136"/>
      <c r="L12" s="136"/>
    </row>
    <row r="13" spans="2:12" ht="15" customHeight="1" thickBot="1">
      <c r="B13" s="132" t="s">
        <v>234</v>
      </c>
      <c r="C13" s="132"/>
      <c r="D13" s="132"/>
      <c r="F13" s="132" t="s">
        <v>234</v>
      </c>
      <c r="G13" s="132"/>
      <c r="H13" s="132"/>
      <c r="J13" s="132" t="s">
        <v>234</v>
      </c>
      <c r="K13" s="132"/>
      <c r="L13" s="132"/>
    </row>
    <row r="14" spans="2:12" ht="21.75" customHeight="1">
      <c r="B14" s="133" t="s">
        <v>235</v>
      </c>
      <c r="C14" s="133"/>
      <c r="D14" s="133"/>
      <c r="F14" s="134" t="s">
        <v>236</v>
      </c>
      <c r="G14" s="134"/>
      <c r="H14" s="134"/>
      <c r="J14" s="134" t="s">
        <v>237</v>
      </c>
      <c r="K14" s="134"/>
      <c r="L14" s="134"/>
    </row>
    <row r="15" spans="2:12" ht="14.45" customHeight="1">
      <c r="B15" s="135" t="s">
        <v>238</v>
      </c>
      <c r="C15" s="135"/>
      <c r="D15" s="135"/>
      <c r="F15" s="135" t="s">
        <v>239</v>
      </c>
      <c r="G15" s="135"/>
      <c r="H15" s="135"/>
      <c r="J15" s="135" t="s">
        <v>240</v>
      </c>
      <c r="K15" s="135"/>
      <c r="L15" s="135"/>
    </row>
    <row r="16" spans="2:12" ht="14.45" customHeight="1">
      <c r="B16" s="135" t="s">
        <v>241</v>
      </c>
      <c r="C16" s="135"/>
      <c r="D16" s="135"/>
      <c r="F16" s="135" t="s">
        <v>242</v>
      </c>
      <c r="G16" s="135"/>
      <c r="H16" s="135"/>
      <c r="J16" s="135" t="s">
        <v>243</v>
      </c>
      <c r="K16" s="135"/>
      <c r="L16" s="135"/>
    </row>
    <row r="17" spans="2:12" ht="14.45" customHeight="1">
      <c r="B17" s="135" t="s">
        <v>244</v>
      </c>
      <c r="C17" s="135"/>
      <c r="D17" s="135"/>
      <c r="F17" s="135" t="s">
        <v>245</v>
      </c>
      <c r="G17" s="135"/>
      <c r="H17" s="135"/>
      <c r="J17" s="135" t="s">
        <v>246</v>
      </c>
      <c r="K17" s="135"/>
      <c r="L17" s="135"/>
    </row>
    <row r="18" spans="2:12" ht="14.45" customHeight="1">
      <c r="B18" s="135" t="s">
        <v>247</v>
      </c>
      <c r="C18" s="135"/>
      <c r="D18" s="135"/>
      <c r="F18" s="135" t="s">
        <v>248</v>
      </c>
      <c r="G18" s="135"/>
      <c r="H18" s="135"/>
      <c r="J18" s="135" t="s">
        <v>249</v>
      </c>
      <c r="K18" s="135"/>
      <c r="L18" s="135"/>
    </row>
    <row r="19" spans="2:12" ht="14.45" customHeight="1">
      <c r="B19" s="135" t="s">
        <v>250</v>
      </c>
      <c r="C19" s="135"/>
      <c r="D19" s="135"/>
      <c r="F19" s="135" t="s">
        <v>251</v>
      </c>
      <c r="G19" s="135"/>
      <c r="H19" s="135"/>
      <c r="J19" s="135" t="s">
        <v>252</v>
      </c>
      <c r="K19" s="135"/>
      <c r="L19" s="135"/>
    </row>
    <row r="20" spans="2:12" ht="14.45" customHeight="1">
      <c r="B20" s="135" t="s">
        <v>253</v>
      </c>
      <c r="C20" s="135"/>
      <c r="D20" s="135"/>
      <c r="F20" s="135" t="s">
        <v>254</v>
      </c>
      <c r="G20" s="135"/>
      <c r="H20" s="135"/>
      <c r="J20" s="135" t="s">
        <v>255</v>
      </c>
      <c r="K20" s="135"/>
      <c r="L20" s="135"/>
    </row>
    <row r="21" spans="2:12" ht="14.45" customHeight="1" thickBot="1">
      <c r="B21" s="138" t="s">
        <v>256</v>
      </c>
      <c r="C21" s="138"/>
      <c r="D21" s="138"/>
      <c r="F21" s="138" t="s">
        <v>256</v>
      </c>
      <c r="G21" s="138"/>
      <c r="H21" s="138"/>
      <c r="J21" s="138" t="s">
        <v>256</v>
      </c>
      <c r="K21" s="138"/>
      <c r="L21" s="138"/>
    </row>
    <row r="22" spans="2:12" ht="14.45" customHeight="1" thickBot="1">
      <c r="B22" s="137" t="s">
        <v>257</v>
      </c>
      <c r="C22" s="137"/>
      <c r="D22" s="137"/>
      <c r="F22" s="137" t="s">
        <v>257</v>
      </c>
      <c r="G22" s="137"/>
      <c r="H22" s="137"/>
      <c r="J22" s="137" t="s">
        <v>257</v>
      </c>
      <c r="K22" s="137"/>
      <c r="L22" s="137"/>
    </row>
    <row r="23" spans="2:12" ht="14.45" customHeight="1">
      <c r="B23" s="57" t="s">
        <v>258</v>
      </c>
      <c r="C23" s="58" t="s">
        <v>140</v>
      </c>
      <c r="D23" s="59" t="s">
        <v>142</v>
      </c>
      <c r="F23" s="57" t="s">
        <v>258</v>
      </c>
      <c r="G23" s="58" t="s">
        <v>140</v>
      </c>
      <c r="H23" s="59" t="s">
        <v>142</v>
      </c>
      <c r="J23" s="57" t="s">
        <v>258</v>
      </c>
      <c r="K23" s="58" t="s">
        <v>140</v>
      </c>
      <c r="L23" s="59" t="s">
        <v>142</v>
      </c>
    </row>
    <row r="24" spans="2:12" ht="51" customHeight="1">
      <c r="B24" s="60" t="s">
        <v>259</v>
      </c>
      <c r="C24" s="61" t="s">
        <v>260</v>
      </c>
      <c r="D24" s="62" t="s">
        <v>261</v>
      </c>
      <c r="F24" s="60" t="s">
        <v>259</v>
      </c>
      <c r="G24" s="61" t="s">
        <v>262</v>
      </c>
      <c r="H24" s="63" t="s">
        <v>263</v>
      </c>
      <c r="J24" s="60" t="s">
        <v>259</v>
      </c>
      <c r="K24" s="61" t="s">
        <v>262</v>
      </c>
      <c r="L24" s="63" t="s">
        <v>263</v>
      </c>
    </row>
    <row r="25" spans="2:12" ht="42" customHeight="1">
      <c r="B25" s="60" t="s">
        <v>264</v>
      </c>
      <c r="C25" s="64" t="s">
        <v>265</v>
      </c>
      <c r="D25" s="65" t="s">
        <v>266</v>
      </c>
      <c r="F25" s="60" t="s">
        <v>264</v>
      </c>
      <c r="G25" s="64" t="s">
        <v>265</v>
      </c>
      <c r="H25" s="66" t="s">
        <v>267</v>
      </c>
      <c r="J25" s="60" t="s">
        <v>264</v>
      </c>
      <c r="K25" s="64" t="s">
        <v>265</v>
      </c>
      <c r="L25" s="66" t="s">
        <v>267</v>
      </c>
    </row>
    <row r="26" spans="2:12" ht="42" customHeight="1">
      <c r="B26" s="60" t="s">
        <v>268</v>
      </c>
      <c r="C26" s="64" t="s">
        <v>265</v>
      </c>
      <c r="D26" s="67" t="s">
        <v>269</v>
      </c>
      <c r="F26" s="60" t="s">
        <v>268</v>
      </c>
      <c r="G26" s="64" t="s">
        <v>262</v>
      </c>
      <c r="H26" s="67" t="s">
        <v>270</v>
      </c>
      <c r="J26" s="60" t="s">
        <v>268</v>
      </c>
      <c r="K26" s="64" t="s">
        <v>262</v>
      </c>
      <c r="L26" s="67" t="s">
        <v>270</v>
      </c>
    </row>
    <row r="27" spans="2:12" ht="42" customHeight="1" thickBot="1">
      <c r="B27" s="60" t="s">
        <v>271</v>
      </c>
      <c r="C27" s="64" t="s">
        <v>265</v>
      </c>
      <c r="D27" s="66" t="s">
        <v>272</v>
      </c>
      <c r="F27" s="60" t="s">
        <v>271</v>
      </c>
      <c r="G27" s="64" t="s">
        <v>262</v>
      </c>
      <c r="H27" s="66" t="s">
        <v>273</v>
      </c>
      <c r="J27" s="60" t="s">
        <v>271</v>
      </c>
      <c r="K27" s="64" t="s">
        <v>262</v>
      </c>
      <c r="L27" s="66" t="s">
        <v>273</v>
      </c>
    </row>
    <row r="28" spans="2:12" ht="13.5" thickBot="1">
      <c r="B28" s="137" t="s">
        <v>274</v>
      </c>
      <c r="C28" s="137"/>
      <c r="D28" s="137"/>
      <c r="F28" s="137" t="s">
        <v>274</v>
      </c>
      <c r="G28" s="137"/>
      <c r="H28" s="137"/>
      <c r="J28" s="137" t="s">
        <v>274</v>
      </c>
      <c r="K28" s="137"/>
      <c r="L28" s="137"/>
    </row>
    <row r="29" spans="2:12">
      <c r="B29" s="68" t="s">
        <v>258</v>
      </c>
      <c r="C29" s="69" t="s">
        <v>140</v>
      </c>
      <c r="D29" s="70" t="s">
        <v>142</v>
      </c>
      <c r="F29" s="68" t="s">
        <v>258</v>
      </c>
      <c r="G29" s="69" t="s">
        <v>140</v>
      </c>
      <c r="H29" s="70" t="s">
        <v>142</v>
      </c>
      <c r="J29" s="68" t="s">
        <v>258</v>
      </c>
      <c r="K29" s="69" t="s">
        <v>140</v>
      </c>
      <c r="L29" s="70" t="s">
        <v>142</v>
      </c>
    </row>
    <row r="30" spans="2:12" ht="59.45" customHeight="1">
      <c r="B30" s="60" t="s">
        <v>275</v>
      </c>
      <c r="C30" s="64" t="s">
        <v>265</v>
      </c>
      <c r="D30" s="66" t="s">
        <v>276</v>
      </c>
      <c r="F30" s="60" t="s">
        <v>275</v>
      </c>
      <c r="G30" s="64" t="s">
        <v>277</v>
      </c>
      <c r="H30" s="66" t="s">
        <v>278</v>
      </c>
      <c r="J30" s="60" t="s">
        <v>275</v>
      </c>
      <c r="K30" s="64" t="s">
        <v>277</v>
      </c>
      <c r="L30" s="66" t="s">
        <v>278</v>
      </c>
    </row>
    <row r="31" spans="2:12" ht="59.45" customHeight="1">
      <c r="B31" s="60" t="s">
        <v>279</v>
      </c>
      <c r="C31" s="64" t="s">
        <v>260</v>
      </c>
      <c r="D31" s="66" t="s">
        <v>280</v>
      </c>
      <c r="F31" s="60" t="s">
        <v>279</v>
      </c>
      <c r="G31" s="64" t="s">
        <v>265</v>
      </c>
      <c r="H31" s="66" t="s">
        <v>281</v>
      </c>
      <c r="J31" s="60" t="s">
        <v>279</v>
      </c>
      <c r="K31" s="64" t="s">
        <v>265</v>
      </c>
      <c r="L31" s="66" t="s">
        <v>281</v>
      </c>
    </row>
    <row r="32" spans="2:12" ht="59.45" customHeight="1">
      <c r="B32" s="60" t="s">
        <v>282</v>
      </c>
      <c r="C32" s="64" t="s">
        <v>277</v>
      </c>
      <c r="D32" s="66" t="s">
        <v>283</v>
      </c>
      <c r="F32" s="60" t="s">
        <v>282</v>
      </c>
      <c r="G32" s="64" t="s">
        <v>277</v>
      </c>
      <c r="H32" s="66" t="s">
        <v>284</v>
      </c>
      <c r="J32" s="60" t="s">
        <v>282</v>
      </c>
      <c r="K32" s="64" t="s">
        <v>262</v>
      </c>
      <c r="L32" s="66" t="s">
        <v>285</v>
      </c>
    </row>
    <row r="33" spans="2:12" ht="59.45" customHeight="1">
      <c r="B33" s="60" t="s">
        <v>286</v>
      </c>
      <c r="C33" s="64" t="s">
        <v>277</v>
      </c>
      <c r="D33" s="66" t="s">
        <v>287</v>
      </c>
      <c r="F33" s="60" t="s">
        <v>286</v>
      </c>
      <c r="G33" s="64" t="s">
        <v>262</v>
      </c>
      <c r="H33" s="66" t="s">
        <v>288</v>
      </c>
      <c r="J33" s="60" t="s">
        <v>286</v>
      </c>
      <c r="K33" s="64" t="s">
        <v>262</v>
      </c>
      <c r="L33" s="66" t="s">
        <v>288</v>
      </c>
    </row>
    <row r="34" spans="2:12" ht="59.45" customHeight="1">
      <c r="B34" s="71" t="s">
        <v>289</v>
      </c>
      <c r="C34" s="64" t="s">
        <v>262</v>
      </c>
      <c r="D34" s="66" t="s">
        <v>290</v>
      </c>
      <c r="F34" s="60" t="s">
        <v>289</v>
      </c>
      <c r="G34" s="64" t="s">
        <v>265</v>
      </c>
      <c r="H34" s="66" t="s">
        <v>291</v>
      </c>
      <c r="J34" s="60" t="s">
        <v>289</v>
      </c>
      <c r="K34" s="64" t="s">
        <v>265</v>
      </c>
      <c r="L34" s="66" t="s">
        <v>291</v>
      </c>
    </row>
    <row r="35" spans="2:12" ht="59.45" customHeight="1" thickBot="1">
      <c r="B35" s="72" t="s">
        <v>292</v>
      </c>
      <c r="C35" s="73" t="s">
        <v>262</v>
      </c>
      <c r="D35" s="74" t="s">
        <v>293</v>
      </c>
      <c r="F35" s="72" t="s">
        <v>292</v>
      </c>
      <c r="G35" s="73" t="s">
        <v>262</v>
      </c>
      <c r="H35" s="74" t="s">
        <v>294</v>
      </c>
      <c r="J35" s="72" t="s">
        <v>292</v>
      </c>
      <c r="K35" s="73" t="s">
        <v>262</v>
      </c>
      <c r="L35" s="74" t="s">
        <v>294</v>
      </c>
    </row>
    <row r="36" spans="2:12" ht="13.5" thickBot="1">
      <c r="B36" s="137" t="s">
        <v>295</v>
      </c>
      <c r="C36" s="137"/>
      <c r="D36" s="137"/>
      <c r="F36" s="137" t="s">
        <v>295</v>
      </c>
      <c r="G36" s="137"/>
      <c r="H36" s="137"/>
      <c r="J36" s="137" t="s">
        <v>295</v>
      </c>
      <c r="K36" s="137"/>
      <c r="L36" s="137"/>
    </row>
    <row r="37" spans="2:12">
      <c r="B37" s="54" t="s">
        <v>258</v>
      </c>
      <c r="C37" s="69" t="s">
        <v>140</v>
      </c>
      <c r="D37" s="70" t="s">
        <v>142</v>
      </c>
      <c r="F37" s="54" t="s">
        <v>258</v>
      </c>
      <c r="G37" s="69" t="s">
        <v>140</v>
      </c>
      <c r="H37" s="70" t="s">
        <v>142</v>
      </c>
      <c r="J37" s="54" t="s">
        <v>258</v>
      </c>
      <c r="K37" s="69" t="s">
        <v>140</v>
      </c>
      <c r="L37" s="70" t="s">
        <v>142</v>
      </c>
    </row>
    <row r="38" spans="2:12" ht="40.15" customHeight="1">
      <c r="B38" s="75" t="s">
        <v>296</v>
      </c>
      <c r="C38" s="76" t="s">
        <v>297</v>
      </c>
      <c r="D38" s="66" t="s">
        <v>298</v>
      </c>
      <c r="F38" s="75" t="s">
        <v>296</v>
      </c>
      <c r="G38" s="76" t="s">
        <v>260</v>
      </c>
      <c r="H38" s="66" t="s">
        <v>299</v>
      </c>
      <c r="J38" s="75" t="s">
        <v>296</v>
      </c>
      <c r="K38" s="76" t="s">
        <v>260</v>
      </c>
      <c r="L38" s="66" t="s">
        <v>299</v>
      </c>
    </row>
    <row r="39" spans="2:12" ht="27" customHeight="1">
      <c r="B39" s="75" t="s">
        <v>300</v>
      </c>
      <c r="C39" s="76" t="s">
        <v>262</v>
      </c>
      <c r="D39" s="66" t="s">
        <v>301</v>
      </c>
      <c r="F39" s="75" t="s">
        <v>300</v>
      </c>
      <c r="G39" s="76" t="s">
        <v>262</v>
      </c>
      <c r="H39" s="66" t="s">
        <v>302</v>
      </c>
      <c r="J39" s="75" t="s">
        <v>300</v>
      </c>
      <c r="K39" s="76" t="s">
        <v>262</v>
      </c>
      <c r="L39" s="66" t="s">
        <v>302</v>
      </c>
    </row>
    <row r="40" spans="2:12" ht="27.6" customHeight="1" thickBot="1">
      <c r="B40" s="77" t="s">
        <v>303</v>
      </c>
      <c r="C40" s="78" t="s">
        <v>277</v>
      </c>
      <c r="D40" s="79" t="s">
        <v>304</v>
      </c>
      <c r="F40" s="77" t="s">
        <v>303</v>
      </c>
      <c r="G40" s="78" t="s">
        <v>277</v>
      </c>
      <c r="H40" s="79" t="s">
        <v>305</v>
      </c>
      <c r="J40" s="77" t="s">
        <v>303</v>
      </c>
      <c r="K40" s="78" t="s">
        <v>306</v>
      </c>
      <c r="L40" s="79" t="s">
        <v>307</v>
      </c>
    </row>
    <row r="41" spans="2:12" ht="13.5" thickBot="1"/>
    <row r="42" spans="2:12" ht="22.15" customHeight="1" thickBot="1">
      <c r="B42" s="125" t="s">
        <v>211</v>
      </c>
      <c r="C42" s="125"/>
      <c r="D42" s="125"/>
      <c r="F42" s="125" t="s">
        <v>211</v>
      </c>
      <c r="G42" s="125"/>
      <c r="H42" s="125"/>
      <c r="J42" s="125" t="s">
        <v>211</v>
      </c>
      <c r="K42" s="125"/>
      <c r="L42" s="125"/>
    </row>
    <row r="43" spans="2:12" ht="13.5" thickBot="1">
      <c r="B43" s="126" t="s">
        <v>212</v>
      </c>
      <c r="C43" s="126"/>
      <c r="D43" s="126"/>
      <c r="F43" s="126" t="s">
        <v>212</v>
      </c>
      <c r="G43" s="126"/>
      <c r="H43" s="126"/>
      <c r="J43" s="126" t="s">
        <v>212</v>
      </c>
      <c r="K43" s="126"/>
      <c r="L43" s="126"/>
    </row>
    <row r="44" spans="2:12">
      <c r="B44" s="54" t="s">
        <v>213</v>
      </c>
      <c r="C44" s="129" t="s">
        <v>308</v>
      </c>
      <c r="D44" s="129"/>
      <c r="F44" s="54" t="s">
        <v>213</v>
      </c>
      <c r="G44" s="129" t="s">
        <v>23</v>
      </c>
      <c r="H44" s="129"/>
      <c r="J44" s="54" t="s">
        <v>213</v>
      </c>
      <c r="K44" s="129" t="s">
        <v>24</v>
      </c>
      <c r="L44" s="129"/>
    </row>
    <row r="45" spans="2:12">
      <c r="B45" s="55" t="s">
        <v>216</v>
      </c>
      <c r="C45" s="130" t="s">
        <v>217</v>
      </c>
      <c r="D45" s="130"/>
      <c r="F45" s="55" t="s">
        <v>216</v>
      </c>
      <c r="G45" s="130" t="s">
        <v>217</v>
      </c>
      <c r="H45" s="130"/>
      <c r="J45" s="55" t="s">
        <v>216</v>
      </c>
      <c r="K45" s="130" t="s">
        <v>217</v>
      </c>
      <c r="L45" s="130"/>
    </row>
    <row r="46" spans="2:12">
      <c r="B46" s="55" t="s">
        <v>218</v>
      </c>
      <c r="C46" s="127"/>
      <c r="D46" s="127"/>
      <c r="F46" s="55" t="s">
        <v>218</v>
      </c>
      <c r="G46" s="127"/>
      <c r="H46" s="127"/>
      <c r="J46" s="55" t="s">
        <v>218</v>
      </c>
      <c r="K46" s="127"/>
      <c r="L46" s="127"/>
    </row>
    <row r="47" spans="2:12">
      <c r="B47" s="55" t="s">
        <v>219</v>
      </c>
      <c r="C47" s="128">
        <v>2500000</v>
      </c>
      <c r="D47" s="128"/>
      <c r="F47" s="55" t="s">
        <v>219</v>
      </c>
      <c r="G47" s="128">
        <v>3500000</v>
      </c>
      <c r="H47" s="128"/>
      <c r="J47" s="55" t="s">
        <v>219</v>
      </c>
      <c r="K47" s="128">
        <v>4200000</v>
      </c>
      <c r="L47" s="128"/>
    </row>
    <row r="48" spans="2:12">
      <c r="B48" s="55" t="s">
        <v>220</v>
      </c>
      <c r="C48" s="130" t="s">
        <v>309</v>
      </c>
      <c r="D48" s="130"/>
      <c r="F48" s="55" t="s">
        <v>220</v>
      </c>
      <c r="G48" s="130" t="s">
        <v>222</v>
      </c>
      <c r="H48" s="130"/>
      <c r="J48" s="55" t="s">
        <v>220</v>
      </c>
      <c r="K48" s="130" t="s">
        <v>310</v>
      </c>
      <c r="L48" s="130"/>
    </row>
    <row r="49" spans="2:12">
      <c r="B49" s="55" t="s">
        <v>223</v>
      </c>
      <c r="C49" s="130" t="s">
        <v>24</v>
      </c>
      <c r="D49" s="130"/>
      <c r="F49" s="55" t="s">
        <v>223</v>
      </c>
      <c r="G49" s="130" t="s">
        <v>24</v>
      </c>
      <c r="H49" s="130"/>
      <c r="J49" s="55" t="s">
        <v>225</v>
      </c>
      <c r="K49" s="130" t="s">
        <v>25</v>
      </c>
      <c r="L49" s="130"/>
    </row>
    <row r="50" spans="2:12" ht="13.5" thickBot="1">
      <c r="B50" s="56" t="s">
        <v>227</v>
      </c>
      <c r="C50" s="131" t="s">
        <v>229</v>
      </c>
      <c r="D50" s="131"/>
      <c r="F50" s="56" t="s">
        <v>227</v>
      </c>
      <c r="G50" s="131" t="s">
        <v>229</v>
      </c>
      <c r="H50" s="131"/>
      <c r="J50" s="56" t="s">
        <v>227</v>
      </c>
      <c r="K50" s="131" t="s">
        <v>311</v>
      </c>
      <c r="L50" s="131"/>
    </row>
    <row r="51" spans="2:12" ht="13.5" thickBot="1">
      <c r="B51" s="132" t="s">
        <v>230</v>
      </c>
      <c r="C51" s="132"/>
      <c r="D51" s="132"/>
      <c r="F51" s="132" t="s">
        <v>230</v>
      </c>
      <c r="G51" s="132"/>
      <c r="H51" s="132"/>
      <c r="J51" s="132" t="s">
        <v>230</v>
      </c>
      <c r="K51" s="132"/>
      <c r="L51" s="132"/>
    </row>
    <row r="52" spans="2:12" ht="35.25" customHeight="1" thickBot="1">
      <c r="B52" s="136" t="s">
        <v>312</v>
      </c>
      <c r="C52" s="136"/>
      <c r="D52" s="136"/>
      <c r="F52" s="136" t="s">
        <v>313</v>
      </c>
      <c r="G52" s="136"/>
      <c r="H52" s="136"/>
      <c r="J52" s="136" t="s">
        <v>314</v>
      </c>
      <c r="K52" s="136"/>
      <c r="L52" s="136"/>
    </row>
    <row r="53" spans="2:12" ht="13.5" thickBot="1">
      <c r="B53" s="132" t="s">
        <v>234</v>
      </c>
      <c r="C53" s="132"/>
      <c r="D53" s="132"/>
      <c r="F53" s="132" t="s">
        <v>234</v>
      </c>
      <c r="G53" s="132"/>
      <c r="H53" s="132"/>
      <c r="J53" s="132" t="s">
        <v>234</v>
      </c>
      <c r="K53" s="132"/>
      <c r="L53" s="132"/>
    </row>
    <row r="54" spans="2:12">
      <c r="B54" s="134" t="s">
        <v>315</v>
      </c>
      <c r="C54" s="134"/>
      <c r="D54" s="134"/>
      <c r="F54" s="133" t="s">
        <v>316</v>
      </c>
      <c r="G54" s="133"/>
      <c r="H54" s="133"/>
      <c r="J54" s="134" t="s">
        <v>317</v>
      </c>
      <c r="K54" s="134"/>
      <c r="L54" s="134"/>
    </row>
    <row r="55" spans="2:12">
      <c r="B55" s="135" t="s">
        <v>318</v>
      </c>
      <c r="C55" s="135"/>
      <c r="D55" s="135"/>
      <c r="F55" s="135" t="s">
        <v>319</v>
      </c>
      <c r="G55" s="135"/>
      <c r="H55" s="135"/>
      <c r="J55" s="135" t="s">
        <v>320</v>
      </c>
      <c r="K55" s="135"/>
      <c r="L55" s="135"/>
    </row>
    <row r="56" spans="2:12">
      <c r="B56" s="135" t="s">
        <v>321</v>
      </c>
      <c r="C56" s="135"/>
      <c r="D56" s="135"/>
      <c r="F56" s="135" t="s">
        <v>322</v>
      </c>
      <c r="G56" s="135"/>
      <c r="H56" s="135"/>
      <c r="J56" s="135" t="s">
        <v>323</v>
      </c>
      <c r="K56" s="135"/>
      <c r="L56" s="135"/>
    </row>
    <row r="57" spans="2:12">
      <c r="B57" s="135" t="s">
        <v>324</v>
      </c>
      <c r="C57" s="135"/>
      <c r="D57" s="135"/>
      <c r="F57" s="135" t="s">
        <v>325</v>
      </c>
      <c r="G57" s="135"/>
      <c r="H57" s="135"/>
      <c r="J57" s="135" t="s">
        <v>326</v>
      </c>
      <c r="K57" s="135"/>
      <c r="L57" s="135"/>
    </row>
    <row r="58" spans="2:12">
      <c r="B58" s="135" t="s">
        <v>327</v>
      </c>
      <c r="C58" s="135"/>
      <c r="D58" s="135"/>
      <c r="F58" s="135" t="s">
        <v>328</v>
      </c>
      <c r="G58" s="135"/>
      <c r="H58" s="135"/>
      <c r="J58" s="135" t="s">
        <v>329</v>
      </c>
      <c r="K58" s="135"/>
      <c r="L58" s="135"/>
    </row>
    <row r="59" spans="2:12">
      <c r="B59" s="135" t="s">
        <v>330</v>
      </c>
      <c r="C59" s="135"/>
      <c r="D59" s="135"/>
      <c r="F59" s="135" t="s">
        <v>331</v>
      </c>
      <c r="G59" s="135"/>
      <c r="H59" s="135"/>
      <c r="J59" s="135" t="s">
        <v>332</v>
      </c>
      <c r="K59" s="135"/>
      <c r="L59" s="135"/>
    </row>
    <row r="60" spans="2:12">
      <c r="B60" s="135" t="s">
        <v>333</v>
      </c>
      <c r="C60" s="135"/>
      <c r="D60" s="135"/>
      <c r="F60" s="135" t="s">
        <v>334</v>
      </c>
      <c r="G60" s="135"/>
      <c r="H60" s="135"/>
      <c r="J60" s="135" t="s">
        <v>335</v>
      </c>
      <c r="K60" s="135"/>
      <c r="L60" s="135"/>
    </row>
    <row r="61" spans="2:12">
      <c r="B61" s="135" t="s">
        <v>336</v>
      </c>
      <c r="C61" s="135"/>
      <c r="D61" s="135"/>
      <c r="F61" s="135" t="s">
        <v>337</v>
      </c>
      <c r="G61" s="135"/>
      <c r="H61" s="135"/>
      <c r="J61" s="135" t="s">
        <v>338</v>
      </c>
      <c r="K61" s="135"/>
      <c r="L61" s="135"/>
    </row>
    <row r="62" spans="2:12" ht="13.5" thickBot="1">
      <c r="B62" s="135" t="s">
        <v>339</v>
      </c>
      <c r="C62" s="135"/>
      <c r="D62" s="135"/>
      <c r="F62" s="138" t="s">
        <v>256</v>
      </c>
      <c r="G62" s="138"/>
      <c r="H62" s="138"/>
      <c r="J62" s="135" t="s">
        <v>340</v>
      </c>
      <c r="K62" s="135"/>
      <c r="L62" s="135"/>
    </row>
    <row r="63" spans="2:12" ht="13.5" thickBot="1">
      <c r="B63" s="135" t="s">
        <v>341</v>
      </c>
      <c r="C63" s="135"/>
      <c r="D63" s="135"/>
      <c r="F63" s="137" t="s">
        <v>257</v>
      </c>
      <c r="G63" s="137"/>
      <c r="H63" s="137"/>
      <c r="J63" s="135" t="s">
        <v>342</v>
      </c>
      <c r="K63" s="135"/>
      <c r="L63" s="135"/>
    </row>
    <row r="64" spans="2:12" ht="13.5" thickBot="1">
      <c r="B64" s="138" t="s">
        <v>256</v>
      </c>
      <c r="C64" s="138"/>
      <c r="D64" s="138"/>
      <c r="F64" s="57" t="s">
        <v>258</v>
      </c>
      <c r="G64" s="58" t="s">
        <v>140</v>
      </c>
      <c r="H64" s="59" t="s">
        <v>142</v>
      </c>
      <c r="J64" s="138" t="s">
        <v>256</v>
      </c>
      <c r="K64" s="138"/>
      <c r="L64" s="138"/>
    </row>
    <row r="65" spans="2:12" ht="39" thickBot="1">
      <c r="B65" s="137" t="s">
        <v>257</v>
      </c>
      <c r="C65" s="137"/>
      <c r="D65" s="137"/>
      <c r="F65" s="60" t="s">
        <v>259</v>
      </c>
      <c r="G65" s="61" t="s">
        <v>277</v>
      </c>
      <c r="H65" s="62" t="s">
        <v>343</v>
      </c>
      <c r="J65" s="137" t="s">
        <v>257</v>
      </c>
      <c r="K65" s="137"/>
      <c r="L65" s="137"/>
    </row>
    <row r="66" spans="2:12" ht="27.75">
      <c r="B66" s="57" t="s">
        <v>258</v>
      </c>
      <c r="C66" s="58" t="s">
        <v>140</v>
      </c>
      <c r="D66" s="59" t="s">
        <v>142</v>
      </c>
      <c r="F66" s="60" t="s">
        <v>264</v>
      </c>
      <c r="G66" s="64" t="s">
        <v>277</v>
      </c>
      <c r="H66" s="65" t="s">
        <v>344</v>
      </c>
      <c r="J66" s="57" t="s">
        <v>258</v>
      </c>
      <c r="K66" s="58" t="s">
        <v>140</v>
      </c>
      <c r="L66" s="59" t="s">
        <v>142</v>
      </c>
    </row>
    <row r="67" spans="2:12" ht="51">
      <c r="B67" s="60" t="s">
        <v>259</v>
      </c>
      <c r="C67" s="61" t="s">
        <v>277</v>
      </c>
      <c r="D67" s="62" t="s">
        <v>345</v>
      </c>
      <c r="F67" s="60" t="s">
        <v>268</v>
      </c>
      <c r="G67" s="64" t="s">
        <v>297</v>
      </c>
      <c r="H67" s="67" t="s">
        <v>346</v>
      </c>
      <c r="J67" s="60" t="s">
        <v>259</v>
      </c>
      <c r="K67" s="61" t="s">
        <v>277</v>
      </c>
      <c r="L67" s="62" t="s">
        <v>343</v>
      </c>
    </row>
    <row r="68" spans="2:12" ht="39" thickBot="1">
      <c r="B68" s="60" t="s">
        <v>264</v>
      </c>
      <c r="C68" s="64" t="s">
        <v>297</v>
      </c>
      <c r="D68" s="66" t="s">
        <v>347</v>
      </c>
      <c r="F68" s="60" t="s">
        <v>271</v>
      </c>
      <c r="G68" s="64" t="s">
        <v>277</v>
      </c>
      <c r="H68" s="66" t="s">
        <v>348</v>
      </c>
      <c r="J68" s="60" t="s">
        <v>264</v>
      </c>
      <c r="K68" s="64" t="s">
        <v>297</v>
      </c>
      <c r="L68" s="66" t="s">
        <v>349</v>
      </c>
    </row>
    <row r="69" spans="2:12" ht="39" thickBot="1">
      <c r="B69" s="60" t="s">
        <v>268</v>
      </c>
      <c r="C69" s="64" t="s">
        <v>297</v>
      </c>
      <c r="D69" s="67" t="s">
        <v>346</v>
      </c>
      <c r="F69" s="137" t="s">
        <v>274</v>
      </c>
      <c r="G69" s="137"/>
      <c r="H69" s="137"/>
      <c r="J69" s="60" t="s">
        <v>268</v>
      </c>
      <c r="K69" s="64" t="s">
        <v>297</v>
      </c>
      <c r="L69" s="67" t="s">
        <v>346</v>
      </c>
    </row>
    <row r="70" spans="2:12" ht="51.75" thickBot="1">
      <c r="B70" s="60" t="s">
        <v>271</v>
      </c>
      <c r="C70" s="64" t="s">
        <v>277</v>
      </c>
      <c r="D70" s="66" t="s">
        <v>350</v>
      </c>
      <c r="F70" s="68" t="s">
        <v>258</v>
      </c>
      <c r="G70" s="69" t="s">
        <v>140</v>
      </c>
      <c r="H70" s="70" t="s">
        <v>142</v>
      </c>
      <c r="J70" s="60" t="s">
        <v>271</v>
      </c>
      <c r="K70" s="64" t="s">
        <v>297</v>
      </c>
      <c r="L70" s="66" t="s">
        <v>351</v>
      </c>
    </row>
    <row r="71" spans="2:12" ht="39" thickBot="1">
      <c r="B71" s="137" t="s">
        <v>274</v>
      </c>
      <c r="C71" s="137"/>
      <c r="D71" s="137"/>
      <c r="F71" s="60" t="s">
        <v>275</v>
      </c>
      <c r="G71" s="64" t="s">
        <v>277</v>
      </c>
      <c r="H71" s="66" t="s">
        <v>352</v>
      </c>
      <c r="J71" s="137" t="s">
        <v>274</v>
      </c>
      <c r="K71" s="137"/>
      <c r="L71" s="137"/>
    </row>
    <row r="72" spans="2:12" ht="25.5">
      <c r="B72" s="68" t="s">
        <v>258</v>
      </c>
      <c r="C72" s="69" t="s">
        <v>140</v>
      </c>
      <c r="D72" s="70" t="s">
        <v>142</v>
      </c>
      <c r="F72" s="60" t="s">
        <v>279</v>
      </c>
      <c r="G72" s="64" t="s">
        <v>260</v>
      </c>
      <c r="H72" s="66" t="s">
        <v>353</v>
      </c>
      <c r="J72" s="68" t="s">
        <v>258</v>
      </c>
      <c r="K72" s="69" t="s">
        <v>140</v>
      </c>
      <c r="L72" s="70" t="s">
        <v>142</v>
      </c>
    </row>
    <row r="73" spans="2:12" ht="38.25">
      <c r="B73" s="60" t="s">
        <v>275</v>
      </c>
      <c r="C73" s="64" t="s">
        <v>277</v>
      </c>
      <c r="D73" s="66" t="s">
        <v>278</v>
      </c>
      <c r="F73" s="60" t="s">
        <v>282</v>
      </c>
      <c r="G73" s="64" t="s">
        <v>297</v>
      </c>
      <c r="H73" s="66" t="s">
        <v>354</v>
      </c>
      <c r="J73" s="60" t="s">
        <v>275</v>
      </c>
      <c r="K73" s="64" t="s">
        <v>297</v>
      </c>
      <c r="L73" s="66" t="s">
        <v>355</v>
      </c>
    </row>
    <row r="74" spans="2:12" ht="51">
      <c r="B74" s="60" t="s">
        <v>279</v>
      </c>
      <c r="C74" s="64" t="s">
        <v>265</v>
      </c>
      <c r="D74" s="66" t="s">
        <v>281</v>
      </c>
      <c r="F74" s="60" t="s">
        <v>286</v>
      </c>
      <c r="G74" s="64" t="s">
        <v>265</v>
      </c>
      <c r="H74" s="66" t="s">
        <v>356</v>
      </c>
      <c r="J74" s="60" t="s">
        <v>279</v>
      </c>
      <c r="K74" s="64" t="s">
        <v>277</v>
      </c>
      <c r="L74" s="67" t="s">
        <v>357</v>
      </c>
    </row>
    <row r="75" spans="2:12" ht="38.25">
      <c r="B75" s="60" t="s">
        <v>282</v>
      </c>
      <c r="C75" s="64" t="s">
        <v>277</v>
      </c>
      <c r="D75" s="66" t="s">
        <v>358</v>
      </c>
      <c r="F75" s="60" t="s">
        <v>289</v>
      </c>
      <c r="G75" s="64" t="s">
        <v>265</v>
      </c>
      <c r="H75" s="66" t="s">
        <v>359</v>
      </c>
      <c r="J75" s="60" t="s">
        <v>282</v>
      </c>
      <c r="K75" s="64" t="s">
        <v>297</v>
      </c>
      <c r="L75" s="66" t="s">
        <v>354</v>
      </c>
    </row>
    <row r="76" spans="2:12" ht="39" thickBot="1">
      <c r="B76" s="60" t="s">
        <v>286</v>
      </c>
      <c r="C76" s="64" t="s">
        <v>277</v>
      </c>
      <c r="D76" s="66" t="s">
        <v>360</v>
      </c>
      <c r="F76" s="72" t="s">
        <v>292</v>
      </c>
      <c r="G76" s="73" t="s">
        <v>265</v>
      </c>
      <c r="H76" s="74" t="s">
        <v>361</v>
      </c>
      <c r="J76" s="60" t="s">
        <v>286</v>
      </c>
      <c r="K76" s="64" t="s">
        <v>297</v>
      </c>
      <c r="L76" s="66" t="s">
        <v>362</v>
      </c>
    </row>
    <row r="77" spans="2:12" ht="39" thickBot="1">
      <c r="B77" s="60" t="s">
        <v>289</v>
      </c>
      <c r="C77" s="64" t="s">
        <v>265</v>
      </c>
      <c r="D77" s="66" t="s">
        <v>291</v>
      </c>
      <c r="F77" s="137" t="s">
        <v>295</v>
      </c>
      <c r="G77" s="137"/>
      <c r="H77" s="137"/>
      <c r="J77" s="60" t="s">
        <v>289</v>
      </c>
      <c r="K77" s="64" t="s">
        <v>297</v>
      </c>
      <c r="L77" s="66" t="s">
        <v>363</v>
      </c>
    </row>
    <row r="78" spans="2:12" ht="39" thickBot="1">
      <c r="B78" s="72" t="s">
        <v>292</v>
      </c>
      <c r="C78" s="73" t="s">
        <v>277</v>
      </c>
      <c r="D78" s="74" t="s">
        <v>364</v>
      </c>
      <c r="F78" s="54" t="s">
        <v>258</v>
      </c>
      <c r="G78" s="69" t="s">
        <v>140</v>
      </c>
      <c r="H78" s="70" t="s">
        <v>142</v>
      </c>
      <c r="J78" s="72" t="s">
        <v>292</v>
      </c>
      <c r="K78" s="73" t="s">
        <v>265</v>
      </c>
      <c r="L78" s="74" t="s">
        <v>361</v>
      </c>
    </row>
    <row r="79" spans="2:12" ht="26.25" thickBot="1">
      <c r="B79" s="137" t="s">
        <v>295</v>
      </c>
      <c r="C79" s="137"/>
      <c r="D79" s="137"/>
      <c r="F79" s="75" t="s">
        <v>296</v>
      </c>
      <c r="G79" s="76" t="s">
        <v>260</v>
      </c>
      <c r="H79" s="66" t="s">
        <v>365</v>
      </c>
      <c r="J79" s="137" t="s">
        <v>295</v>
      </c>
      <c r="K79" s="137"/>
      <c r="L79" s="137"/>
    </row>
    <row r="80" spans="2:12" ht="25.5">
      <c r="B80" s="54" t="s">
        <v>258</v>
      </c>
      <c r="C80" s="69" t="s">
        <v>140</v>
      </c>
      <c r="D80" s="70" t="s">
        <v>142</v>
      </c>
      <c r="F80" s="75" t="s">
        <v>300</v>
      </c>
      <c r="G80" s="76" t="s">
        <v>277</v>
      </c>
      <c r="H80" s="66" t="s">
        <v>366</v>
      </c>
      <c r="J80" s="54" t="s">
        <v>258</v>
      </c>
      <c r="K80" s="69" t="s">
        <v>140</v>
      </c>
      <c r="L80" s="70" t="s">
        <v>142</v>
      </c>
    </row>
    <row r="81" spans="2:12" ht="26.25" thickBot="1">
      <c r="B81" s="75" t="s">
        <v>296</v>
      </c>
      <c r="C81" s="76" t="s">
        <v>260</v>
      </c>
      <c r="D81" s="66" t="s">
        <v>299</v>
      </c>
      <c r="F81" s="77" t="s">
        <v>303</v>
      </c>
      <c r="G81" s="78" t="s">
        <v>277</v>
      </c>
      <c r="H81" s="79" t="s">
        <v>304</v>
      </c>
      <c r="J81" s="75" t="s">
        <v>296</v>
      </c>
      <c r="K81" s="76" t="s">
        <v>260</v>
      </c>
      <c r="L81" s="66" t="s">
        <v>365</v>
      </c>
    </row>
    <row r="82" spans="2:12" ht="25.5">
      <c r="B82" s="75" t="s">
        <v>300</v>
      </c>
      <c r="C82" s="76" t="s">
        <v>367</v>
      </c>
      <c r="D82" s="66" t="s">
        <v>368</v>
      </c>
      <c r="J82" s="75" t="s">
        <v>300</v>
      </c>
      <c r="K82" s="76" t="s">
        <v>297</v>
      </c>
      <c r="L82" s="66" t="s">
        <v>369</v>
      </c>
    </row>
    <row r="83" spans="2:12" ht="26.25" thickBot="1">
      <c r="B83" s="77" t="s">
        <v>303</v>
      </c>
      <c r="C83" s="78" t="s">
        <v>306</v>
      </c>
      <c r="D83" s="79" t="s">
        <v>307</v>
      </c>
      <c r="J83" s="77" t="s">
        <v>303</v>
      </c>
      <c r="K83" s="78" t="s">
        <v>277</v>
      </c>
      <c r="L83" s="79" t="s">
        <v>304</v>
      </c>
    </row>
    <row r="84" spans="2:12" ht="13.5" thickBot="1"/>
    <row r="85" spans="2:12" ht="21.6" customHeight="1" thickBot="1">
      <c r="B85" s="125" t="s">
        <v>211</v>
      </c>
      <c r="C85" s="125"/>
      <c r="D85" s="125"/>
      <c r="F85" s="125" t="s">
        <v>211</v>
      </c>
      <c r="G85" s="125"/>
      <c r="H85" s="125"/>
      <c r="J85" s="125" t="s">
        <v>211</v>
      </c>
      <c r="K85" s="125"/>
      <c r="L85" s="125"/>
    </row>
    <row r="86" spans="2:12" ht="13.5" thickBot="1">
      <c r="B86" s="126" t="s">
        <v>212</v>
      </c>
      <c r="C86" s="126"/>
      <c r="D86" s="126"/>
      <c r="F86" s="126" t="s">
        <v>212</v>
      </c>
      <c r="G86" s="126"/>
      <c r="H86" s="126"/>
      <c r="J86" s="126" t="s">
        <v>212</v>
      </c>
      <c r="K86" s="126"/>
      <c r="L86" s="126"/>
    </row>
    <row r="87" spans="2:12">
      <c r="B87" s="54" t="s">
        <v>213</v>
      </c>
      <c r="C87" s="129" t="s">
        <v>25</v>
      </c>
      <c r="D87" s="129"/>
      <c r="F87" s="54" t="s">
        <v>213</v>
      </c>
      <c r="G87" s="129" t="s">
        <v>370</v>
      </c>
      <c r="H87" s="129"/>
      <c r="J87" s="54" t="s">
        <v>213</v>
      </c>
      <c r="K87" s="129" t="s">
        <v>27</v>
      </c>
      <c r="L87" s="129"/>
    </row>
    <row r="88" spans="2:12">
      <c r="B88" s="55" t="s">
        <v>216</v>
      </c>
      <c r="C88" s="130" t="s">
        <v>217</v>
      </c>
      <c r="D88" s="130"/>
      <c r="F88" s="55" t="s">
        <v>216</v>
      </c>
      <c r="G88" s="130" t="s">
        <v>217</v>
      </c>
      <c r="H88" s="130"/>
      <c r="J88" s="55" t="s">
        <v>216</v>
      </c>
      <c r="K88" s="130" t="s">
        <v>217</v>
      </c>
      <c r="L88" s="130"/>
    </row>
    <row r="89" spans="2:12">
      <c r="B89" s="55" t="s">
        <v>218</v>
      </c>
      <c r="C89" s="127"/>
      <c r="D89" s="127"/>
      <c r="F89" s="55" t="s">
        <v>218</v>
      </c>
      <c r="G89" s="127"/>
      <c r="H89" s="127"/>
      <c r="J89" s="55" t="s">
        <v>218</v>
      </c>
      <c r="K89" s="127"/>
      <c r="L89" s="127"/>
    </row>
    <row r="90" spans="2:12">
      <c r="B90" s="55" t="s">
        <v>219</v>
      </c>
      <c r="C90" s="128">
        <v>4500000</v>
      </c>
      <c r="D90" s="128"/>
      <c r="F90" s="55" t="s">
        <v>219</v>
      </c>
      <c r="G90" s="128">
        <v>1750905</v>
      </c>
      <c r="H90" s="128"/>
      <c r="J90" s="55" t="s">
        <v>219</v>
      </c>
      <c r="K90" s="128">
        <v>2000000</v>
      </c>
      <c r="L90" s="128"/>
    </row>
    <row r="91" spans="2:12">
      <c r="B91" s="55" t="s">
        <v>220</v>
      </c>
      <c r="C91" s="130" t="s">
        <v>371</v>
      </c>
      <c r="D91" s="130"/>
      <c r="F91" s="55" t="s">
        <v>220</v>
      </c>
      <c r="G91" s="130" t="s">
        <v>221</v>
      </c>
      <c r="H91" s="130"/>
      <c r="J91" s="55" t="s">
        <v>220</v>
      </c>
      <c r="K91" s="130" t="s">
        <v>221</v>
      </c>
      <c r="L91" s="130"/>
    </row>
    <row r="92" spans="2:12">
      <c r="B92" s="55" t="s">
        <v>223</v>
      </c>
      <c r="C92" s="130" t="s">
        <v>372</v>
      </c>
      <c r="D92" s="130"/>
      <c r="F92" s="55" t="s">
        <v>223</v>
      </c>
      <c r="G92" s="130" t="s">
        <v>373</v>
      </c>
      <c r="H92" s="130"/>
      <c r="J92" s="55" t="s">
        <v>223</v>
      </c>
      <c r="K92" s="130" t="s">
        <v>22</v>
      </c>
      <c r="L92" s="130"/>
    </row>
    <row r="93" spans="2:12" ht="13.5" thickBot="1">
      <c r="B93" s="56" t="s">
        <v>227</v>
      </c>
      <c r="C93" s="131" t="s">
        <v>374</v>
      </c>
      <c r="D93" s="131"/>
      <c r="F93" s="56" t="s">
        <v>227</v>
      </c>
      <c r="G93" s="131" t="s">
        <v>375</v>
      </c>
      <c r="H93" s="131"/>
      <c r="J93" s="56" t="s">
        <v>227</v>
      </c>
      <c r="K93" s="131" t="s">
        <v>376</v>
      </c>
      <c r="L93" s="131"/>
    </row>
    <row r="94" spans="2:12" ht="13.5" thickBot="1">
      <c r="B94" s="132" t="s">
        <v>230</v>
      </c>
      <c r="C94" s="132"/>
      <c r="D94" s="132"/>
      <c r="F94" s="132" t="s">
        <v>230</v>
      </c>
      <c r="G94" s="132"/>
      <c r="H94" s="132"/>
      <c r="J94" s="132" t="s">
        <v>230</v>
      </c>
      <c r="K94" s="132"/>
      <c r="L94" s="132"/>
    </row>
    <row r="95" spans="2:12" ht="45.75" customHeight="1" thickBot="1">
      <c r="B95" s="136" t="s">
        <v>377</v>
      </c>
      <c r="C95" s="136"/>
      <c r="D95" s="136"/>
      <c r="F95" s="141" t="s">
        <v>378</v>
      </c>
      <c r="G95" s="141"/>
      <c r="H95" s="141"/>
      <c r="J95" s="136" t="s">
        <v>379</v>
      </c>
      <c r="K95" s="136"/>
      <c r="L95" s="136"/>
    </row>
    <row r="96" spans="2:12" ht="13.5" thickBot="1">
      <c r="B96" s="132" t="s">
        <v>234</v>
      </c>
      <c r="C96" s="132"/>
      <c r="D96" s="132"/>
      <c r="F96" s="132" t="s">
        <v>234</v>
      </c>
      <c r="G96" s="132"/>
      <c r="H96" s="132"/>
      <c r="J96" s="132" t="s">
        <v>234</v>
      </c>
      <c r="K96" s="132"/>
      <c r="L96" s="132"/>
    </row>
    <row r="97" spans="2:12" ht="13.5" thickBot="1">
      <c r="B97" s="133" t="s">
        <v>380</v>
      </c>
      <c r="C97" s="133"/>
      <c r="D97" s="133"/>
      <c r="F97" s="139" t="s">
        <v>381</v>
      </c>
      <c r="G97" s="139"/>
      <c r="H97" s="139"/>
      <c r="J97" s="134" t="s">
        <v>382</v>
      </c>
      <c r="K97" s="134"/>
      <c r="L97" s="134"/>
    </row>
    <row r="98" spans="2:12" ht="13.5" thickBot="1">
      <c r="B98" s="135" t="s">
        <v>383</v>
      </c>
      <c r="C98" s="135"/>
      <c r="D98" s="135"/>
      <c r="F98" s="140" t="s">
        <v>384</v>
      </c>
      <c r="G98" s="140"/>
      <c r="H98" s="140"/>
      <c r="J98" s="135" t="s">
        <v>385</v>
      </c>
      <c r="K98" s="135"/>
      <c r="L98" s="135"/>
    </row>
    <row r="99" spans="2:12">
      <c r="B99" s="135" t="s">
        <v>386</v>
      </c>
      <c r="C99" s="135"/>
      <c r="D99" s="135"/>
      <c r="F99" s="134" t="s">
        <v>387</v>
      </c>
      <c r="G99" s="134"/>
      <c r="H99" s="134"/>
      <c r="J99" s="135" t="s">
        <v>388</v>
      </c>
      <c r="K99" s="135"/>
      <c r="L99" s="135"/>
    </row>
    <row r="100" spans="2:12">
      <c r="B100" s="135" t="s">
        <v>389</v>
      </c>
      <c r="C100" s="135"/>
      <c r="D100" s="135"/>
      <c r="F100" s="135" t="s">
        <v>390</v>
      </c>
      <c r="G100" s="135"/>
      <c r="H100" s="135"/>
      <c r="J100" s="135" t="s">
        <v>391</v>
      </c>
      <c r="K100" s="135"/>
      <c r="L100" s="135"/>
    </row>
    <row r="101" spans="2:12">
      <c r="B101" s="135" t="s">
        <v>392</v>
      </c>
      <c r="C101" s="135"/>
      <c r="D101" s="135"/>
      <c r="F101" s="135" t="s">
        <v>393</v>
      </c>
      <c r="G101" s="135"/>
      <c r="H101" s="135"/>
      <c r="J101" s="135" t="s">
        <v>394</v>
      </c>
      <c r="K101" s="135"/>
      <c r="L101" s="135"/>
    </row>
    <row r="102" spans="2:12">
      <c r="B102" s="135" t="s">
        <v>395</v>
      </c>
      <c r="C102" s="135"/>
      <c r="D102" s="135"/>
      <c r="F102" s="135" t="s">
        <v>396</v>
      </c>
      <c r="G102" s="135"/>
      <c r="H102" s="135"/>
      <c r="J102" s="135" t="s">
        <v>397</v>
      </c>
      <c r="K102" s="135"/>
      <c r="L102" s="135"/>
    </row>
    <row r="103" spans="2:12">
      <c r="B103" s="135" t="s">
        <v>398</v>
      </c>
      <c r="C103" s="135"/>
      <c r="D103" s="135"/>
      <c r="F103" s="135" t="s">
        <v>399</v>
      </c>
      <c r="G103" s="135"/>
      <c r="H103" s="135"/>
      <c r="J103" s="135" t="s">
        <v>400</v>
      </c>
      <c r="K103" s="135"/>
      <c r="L103" s="135"/>
    </row>
    <row r="104" spans="2:12">
      <c r="B104" s="135" t="s">
        <v>401</v>
      </c>
      <c r="C104" s="135"/>
      <c r="D104" s="135"/>
      <c r="F104" s="135" t="s">
        <v>402</v>
      </c>
      <c r="G104" s="135"/>
      <c r="H104" s="135"/>
      <c r="J104" s="135" t="s">
        <v>403</v>
      </c>
      <c r="K104" s="135"/>
      <c r="L104" s="135"/>
    </row>
    <row r="105" spans="2:12">
      <c r="B105" s="135" t="s">
        <v>404</v>
      </c>
      <c r="C105" s="135"/>
      <c r="D105" s="135"/>
      <c r="F105" s="135" t="s">
        <v>405</v>
      </c>
      <c r="G105" s="135"/>
      <c r="H105" s="135"/>
      <c r="J105" s="135" t="s">
        <v>406</v>
      </c>
      <c r="K105" s="135"/>
      <c r="L105" s="135"/>
    </row>
    <row r="106" spans="2:12">
      <c r="B106" s="135" t="s">
        <v>407</v>
      </c>
      <c r="C106" s="135"/>
      <c r="D106" s="135"/>
      <c r="F106" s="135" t="s">
        <v>408</v>
      </c>
      <c r="G106" s="135"/>
      <c r="H106" s="135"/>
      <c r="J106" s="135" t="s">
        <v>409</v>
      </c>
      <c r="K106" s="135"/>
      <c r="L106" s="135"/>
    </row>
    <row r="107" spans="2:12" ht="13.5" thickBot="1">
      <c r="B107" s="138" t="s">
        <v>256</v>
      </c>
      <c r="C107" s="138"/>
      <c r="D107" s="138"/>
      <c r="F107" s="138" t="s">
        <v>256</v>
      </c>
      <c r="G107" s="138"/>
      <c r="H107" s="138"/>
      <c r="J107" s="138" t="s">
        <v>256</v>
      </c>
      <c r="K107" s="138"/>
      <c r="L107" s="138"/>
    </row>
    <row r="108" spans="2:12" ht="13.5" thickBot="1">
      <c r="B108" s="137" t="s">
        <v>257</v>
      </c>
      <c r="C108" s="137"/>
      <c r="D108" s="137"/>
      <c r="F108" s="137" t="s">
        <v>257</v>
      </c>
      <c r="G108" s="137"/>
      <c r="H108" s="137"/>
      <c r="J108" s="137" t="s">
        <v>257</v>
      </c>
      <c r="K108" s="137"/>
      <c r="L108" s="137"/>
    </row>
    <row r="109" spans="2:12">
      <c r="B109" s="57" t="s">
        <v>258</v>
      </c>
      <c r="C109" s="58" t="s">
        <v>140</v>
      </c>
      <c r="D109" s="59" t="s">
        <v>142</v>
      </c>
      <c r="F109" s="57" t="s">
        <v>258</v>
      </c>
      <c r="G109" s="58" t="s">
        <v>140</v>
      </c>
      <c r="H109" s="59" t="s">
        <v>142</v>
      </c>
      <c r="J109" s="57" t="s">
        <v>258</v>
      </c>
      <c r="K109" s="58" t="s">
        <v>140</v>
      </c>
      <c r="L109" s="59" t="s">
        <v>142</v>
      </c>
    </row>
    <row r="110" spans="2:12" ht="51">
      <c r="B110" s="60" t="s">
        <v>259</v>
      </c>
      <c r="C110" s="61" t="s">
        <v>277</v>
      </c>
      <c r="D110" s="62" t="s">
        <v>343</v>
      </c>
      <c r="F110" s="60" t="s">
        <v>259</v>
      </c>
      <c r="G110" s="61" t="s">
        <v>265</v>
      </c>
      <c r="H110" s="62" t="s">
        <v>410</v>
      </c>
      <c r="J110" s="60" t="s">
        <v>259</v>
      </c>
      <c r="K110" s="61" t="s">
        <v>265</v>
      </c>
      <c r="L110" s="62" t="s">
        <v>411</v>
      </c>
    </row>
    <row r="111" spans="2:12" ht="38.25">
      <c r="B111" s="60" t="s">
        <v>264</v>
      </c>
      <c r="C111" s="64" t="s">
        <v>297</v>
      </c>
      <c r="D111" s="66" t="s">
        <v>349</v>
      </c>
      <c r="F111" s="60" t="s">
        <v>264</v>
      </c>
      <c r="G111" s="64" t="s">
        <v>265</v>
      </c>
      <c r="H111" s="66" t="s">
        <v>412</v>
      </c>
      <c r="J111" s="60" t="s">
        <v>264</v>
      </c>
      <c r="K111" s="64" t="s">
        <v>262</v>
      </c>
      <c r="L111" s="66" t="s">
        <v>413</v>
      </c>
    </row>
    <row r="112" spans="2:12" ht="51">
      <c r="B112" s="60" t="s">
        <v>268</v>
      </c>
      <c r="C112" s="64" t="s">
        <v>297</v>
      </c>
      <c r="D112" s="67" t="s">
        <v>346</v>
      </c>
      <c r="F112" s="60" t="s">
        <v>268</v>
      </c>
      <c r="G112" s="64" t="s">
        <v>265</v>
      </c>
      <c r="H112" s="67" t="s">
        <v>414</v>
      </c>
      <c r="J112" s="60" t="s">
        <v>268</v>
      </c>
      <c r="K112" s="64" t="s">
        <v>262</v>
      </c>
      <c r="L112" s="67" t="s">
        <v>415</v>
      </c>
    </row>
    <row r="113" spans="2:12" ht="39" thickBot="1">
      <c r="B113" s="60" t="s">
        <v>271</v>
      </c>
      <c r="C113" s="64" t="s">
        <v>297</v>
      </c>
      <c r="D113" s="66" t="s">
        <v>351</v>
      </c>
      <c r="F113" s="60" t="s">
        <v>271</v>
      </c>
      <c r="G113" s="64" t="s">
        <v>265</v>
      </c>
      <c r="H113" s="66" t="s">
        <v>416</v>
      </c>
      <c r="J113" s="60" t="s">
        <v>271</v>
      </c>
      <c r="K113" s="64" t="s">
        <v>262</v>
      </c>
      <c r="L113" s="66" t="s">
        <v>417</v>
      </c>
    </row>
    <row r="114" spans="2:12" ht="13.5" thickBot="1">
      <c r="B114" s="137" t="s">
        <v>274</v>
      </c>
      <c r="C114" s="137"/>
      <c r="D114" s="137"/>
      <c r="F114" s="137" t="s">
        <v>274</v>
      </c>
      <c r="G114" s="137"/>
      <c r="H114" s="137"/>
      <c r="J114" s="137" t="s">
        <v>274</v>
      </c>
      <c r="K114" s="137"/>
      <c r="L114" s="137"/>
    </row>
    <row r="115" spans="2:12">
      <c r="B115" s="68" t="s">
        <v>258</v>
      </c>
      <c r="C115" s="69" t="s">
        <v>140</v>
      </c>
      <c r="D115" s="70" t="s">
        <v>142</v>
      </c>
      <c r="F115" s="68" t="s">
        <v>258</v>
      </c>
      <c r="G115" s="69" t="s">
        <v>140</v>
      </c>
      <c r="H115" s="70" t="s">
        <v>142</v>
      </c>
      <c r="J115" s="68" t="s">
        <v>258</v>
      </c>
      <c r="K115" s="69" t="s">
        <v>140</v>
      </c>
      <c r="L115" s="70" t="s">
        <v>142</v>
      </c>
    </row>
    <row r="116" spans="2:12" ht="25.5">
      <c r="B116" s="60" t="s">
        <v>275</v>
      </c>
      <c r="C116" s="64" t="s">
        <v>297</v>
      </c>
      <c r="D116" s="66" t="s">
        <v>355</v>
      </c>
      <c r="F116" s="60" t="s">
        <v>275</v>
      </c>
      <c r="G116" s="64" t="s">
        <v>260</v>
      </c>
      <c r="H116" s="66" t="s">
        <v>418</v>
      </c>
      <c r="J116" s="60" t="s">
        <v>275</v>
      </c>
      <c r="K116" s="64" t="s">
        <v>262</v>
      </c>
      <c r="L116" s="66" t="s">
        <v>419</v>
      </c>
    </row>
    <row r="117" spans="2:12" ht="38.25">
      <c r="B117" s="60" t="s">
        <v>279</v>
      </c>
      <c r="C117" s="64" t="s">
        <v>260</v>
      </c>
      <c r="D117" s="66" t="s">
        <v>353</v>
      </c>
      <c r="F117" s="60" t="s">
        <v>279</v>
      </c>
      <c r="G117" s="64" t="s">
        <v>265</v>
      </c>
      <c r="H117" s="66" t="s">
        <v>420</v>
      </c>
      <c r="J117" s="60" t="s">
        <v>279</v>
      </c>
      <c r="K117" s="64" t="s">
        <v>262</v>
      </c>
      <c r="L117" s="66" t="s">
        <v>421</v>
      </c>
    </row>
    <row r="118" spans="2:12" ht="38.25">
      <c r="B118" s="60" t="s">
        <v>282</v>
      </c>
      <c r="C118" s="64" t="s">
        <v>297</v>
      </c>
      <c r="D118" s="66" t="s">
        <v>354</v>
      </c>
      <c r="F118" s="60" t="s">
        <v>282</v>
      </c>
      <c r="G118" s="64" t="s">
        <v>262</v>
      </c>
      <c r="H118" s="66" t="s">
        <v>422</v>
      </c>
      <c r="J118" s="60" t="s">
        <v>282</v>
      </c>
      <c r="K118" s="64" t="s">
        <v>277</v>
      </c>
      <c r="L118" s="66" t="s">
        <v>423</v>
      </c>
    </row>
    <row r="119" spans="2:12" ht="38.25">
      <c r="B119" s="60" t="s">
        <v>286</v>
      </c>
      <c r="C119" s="64" t="s">
        <v>297</v>
      </c>
      <c r="D119" s="66" t="s">
        <v>362</v>
      </c>
      <c r="F119" s="60" t="s">
        <v>286</v>
      </c>
      <c r="G119" s="64" t="s">
        <v>262</v>
      </c>
      <c r="H119" s="66" t="s">
        <v>424</v>
      </c>
      <c r="J119" s="60" t="s">
        <v>286</v>
      </c>
      <c r="K119" s="64" t="s">
        <v>277</v>
      </c>
      <c r="L119" s="66" t="s">
        <v>425</v>
      </c>
    </row>
    <row r="120" spans="2:12" ht="38.25">
      <c r="B120" s="60" t="s">
        <v>289</v>
      </c>
      <c r="C120" s="64" t="s">
        <v>297</v>
      </c>
      <c r="D120" s="66" t="s">
        <v>363</v>
      </c>
      <c r="F120" s="60" t="s">
        <v>289</v>
      </c>
      <c r="G120" s="64" t="s">
        <v>262</v>
      </c>
      <c r="H120" s="66" t="s">
        <v>426</v>
      </c>
      <c r="J120" s="60" t="s">
        <v>289</v>
      </c>
      <c r="K120" s="64" t="s">
        <v>262</v>
      </c>
      <c r="L120" s="66" t="s">
        <v>427</v>
      </c>
    </row>
    <row r="121" spans="2:12" ht="39" thickBot="1">
      <c r="B121" s="72" t="s">
        <v>292</v>
      </c>
      <c r="C121" s="73" t="s">
        <v>265</v>
      </c>
      <c r="D121" s="74" t="s">
        <v>361</v>
      </c>
      <c r="F121" s="72" t="s">
        <v>292</v>
      </c>
      <c r="G121" s="73" t="s">
        <v>262</v>
      </c>
      <c r="H121" s="74" t="s">
        <v>428</v>
      </c>
      <c r="J121" s="72" t="s">
        <v>292</v>
      </c>
      <c r="K121" s="73" t="s">
        <v>277</v>
      </c>
      <c r="L121" s="74" t="s">
        <v>429</v>
      </c>
    </row>
    <row r="122" spans="2:12" ht="13.5" thickBot="1">
      <c r="B122" s="137" t="s">
        <v>295</v>
      </c>
      <c r="C122" s="137"/>
      <c r="D122" s="137"/>
      <c r="F122" s="137" t="s">
        <v>295</v>
      </c>
      <c r="G122" s="137"/>
      <c r="H122" s="137"/>
      <c r="J122" s="137" t="s">
        <v>295</v>
      </c>
      <c r="K122" s="137"/>
      <c r="L122" s="137"/>
    </row>
    <row r="123" spans="2:12">
      <c r="B123" s="54" t="s">
        <v>258</v>
      </c>
      <c r="C123" s="69" t="s">
        <v>140</v>
      </c>
      <c r="D123" s="70" t="s">
        <v>142</v>
      </c>
      <c r="F123" s="54" t="s">
        <v>258</v>
      </c>
      <c r="G123" s="69" t="s">
        <v>140</v>
      </c>
      <c r="H123" s="70" t="s">
        <v>142</v>
      </c>
      <c r="J123" s="54" t="s">
        <v>258</v>
      </c>
      <c r="K123" s="69" t="s">
        <v>140</v>
      </c>
      <c r="L123" s="70" t="s">
        <v>142</v>
      </c>
    </row>
    <row r="124" spans="2:12" ht="38.25">
      <c r="B124" s="75" t="s">
        <v>296</v>
      </c>
      <c r="C124" s="76" t="s">
        <v>260</v>
      </c>
      <c r="D124" s="66" t="s">
        <v>365</v>
      </c>
      <c r="F124" s="75" t="s">
        <v>296</v>
      </c>
      <c r="G124" s="76" t="s">
        <v>297</v>
      </c>
      <c r="H124" s="66" t="s">
        <v>430</v>
      </c>
      <c r="J124" s="75" t="s">
        <v>296</v>
      </c>
      <c r="K124" s="76" t="s">
        <v>262</v>
      </c>
      <c r="L124" s="66" t="s">
        <v>431</v>
      </c>
    </row>
    <row r="125" spans="2:12" ht="38.25">
      <c r="B125" s="75" t="s">
        <v>300</v>
      </c>
      <c r="C125" s="76" t="s">
        <v>297</v>
      </c>
      <c r="D125" s="66" t="s">
        <v>369</v>
      </c>
      <c r="F125" s="75" t="s">
        <v>300</v>
      </c>
      <c r="G125" s="76" t="s">
        <v>265</v>
      </c>
      <c r="H125" s="66" t="s">
        <v>432</v>
      </c>
      <c r="J125" s="75" t="s">
        <v>300</v>
      </c>
      <c r="K125" s="76" t="s">
        <v>262</v>
      </c>
      <c r="L125" s="66" t="s">
        <v>301</v>
      </c>
    </row>
    <row r="126" spans="2:12" ht="39" thickBot="1">
      <c r="B126" s="77" t="s">
        <v>303</v>
      </c>
      <c r="C126" s="78" t="s">
        <v>277</v>
      </c>
      <c r="D126" s="79" t="s">
        <v>304</v>
      </c>
      <c r="F126" s="77" t="s">
        <v>303</v>
      </c>
      <c r="G126" s="78" t="s">
        <v>262</v>
      </c>
      <c r="H126" s="79" t="s">
        <v>433</v>
      </c>
      <c r="J126" s="77" t="s">
        <v>303</v>
      </c>
      <c r="K126" s="78" t="s">
        <v>262</v>
      </c>
      <c r="L126" s="79" t="s">
        <v>434</v>
      </c>
    </row>
  </sheetData>
  <mergeCells count="223">
    <mergeCell ref="B114:D114"/>
    <mergeCell ref="F114:H114"/>
    <mergeCell ref="J114:L114"/>
    <mergeCell ref="B122:D122"/>
    <mergeCell ref="F122:H122"/>
    <mergeCell ref="J122:L122"/>
    <mergeCell ref="B107:D107"/>
    <mergeCell ref="F107:H107"/>
    <mergeCell ref="J107:L107"/>
    <mergeCell ref="B108:D108"/>
    <mergeCell ref="F108:H108"/>
    <mergeCell ref="J108:L108"/>
    <mergeCell ref="B105:D105"/>
    <mergeCell ref="F105:H105"/>
    <mergeCell ref="J105:L105"/>
    <mergeCell ref="B106:D106"/>
    <mergeCell ref="F106:H106"/>
    <mergeCell ref="J106:L106"/>
    <mergeCell ref="B103:D103"/>
    <mergeCell ref="F103:H103"/>
    <mergeCell ref="J103:L103"/>
    <mergeCell ref="B104:D104"/>
    <mergeCell ref="F104:H104"/>
    <mergeCell ref="J104:L104"/>
    <mergeCell ref="B101:D101"/>
    <mergeCell ref="F101:H101"/>
    <mergeCell ref="J101:L101"/>
    <mergeCell ref="B102:D102"/>
    <mergeCell ref="F102:H102"/>
    <mergeCell ref="J102:L102"/>
    <mergeCell ref="B99:D99"/>
    <mergeCell ref="F99:H99"/>
    <mergeCell ref="J99:L99"/>
    <mergeCell ref="B100:D100"/>
    <mergeCell ref="F100:H100"/>
    <mergeCell ref="J100:L100"/>
    <mergeCell ref="B97:D97"/>
    <mergeCell ref="F97:H97"/>
    <mergeCell ref="J97:L97"/>
    <mergeCell ref="B98:D98"/>
    <mergeCell ref="F98:H98"/>
    <mergeCell ref="J98:L98"/>
    <mergeCell ref="B95:D95"/>
    <mergeCell ref="F95:H95"/>
    <mergeCell ref="J95:L95"/>
    <mergeCell ref="B96:D96"/>
    <mergeCell ref="F96:H96"/>
    <mergeCell ref="J96:L96"/>
    <mergeCell ref="C93:D93"/>
    <mergeCell ref="G93:H93"/>
    <mergeCell ref="K93:L93"/>
    <mergeCell ref="B94:D94"/>
    <mergeCell ref="F94:H94"/>
    <mergeCell ref="J94:L94"/>
    <mergeCell ref="C91:D91"/>
    <mergeCell ref="G91:H91"/>
    <mergeCell ref="K91:L91"/>
    <mergeCell ref="C92:D92"/>
    <mergeCell ref="G92:H92"/>
    <mergeCell ref="K92:L92"/>
    <mergeCell ref="C89:D89"/>
    <mergeCell ref="G89:H89"/>
    <mergeCell ref="K89:L89"/>
    <mergeCell ref="C90:D90"/>
    <mergeCell ref="G90:H90"/>
    <mergeCell ref="K90:L90"/>
    <mergeCell ref="C87:D87"/>
    <mergeCell ref="G87:H87"/>
    <mergeCell ref="K87:L87"/>
    <mergeCell ref="C88:D88"/>
    <mergeCell ref="G88:H88"/>
    <mergeCell ref="K88:L88"/>
    <mergeCell ref="B85:D85"/>
    <mergeCell ref="F85:H85"/>
    <mergeCell ref="J85:L85"/>
    <mergeCell ref="B86:D86"/>
    <mergeCell ref="F86:H86"/>
    <mergeCell ref="J86:L86"/>
    <mergeCell ref="F69:H69"/>
    <mergeCell ref="B71:D71"/>
    <mergeCell ref="J71:L71"/>
    <mergeCell ref="F77:H77"/>
    <mergeCell ref="B79:D79"/>
    <mergeCell ref="J79:L79"/>
    <mergeCell ref="B63:D63"/>
    <mergeCell ref="F63:H63"/>
    <mergeCell ref="J63:L63"/>
    <mergeCell ref="B64:D64"/>
    <mergeCell ref="J64:L64"/>
    <mergeCell ref="B65:D65"/>
    <mergeCell ref="J65:L65"/>
    <mergeCell ref="B61:D61"/>
    <mergeCell ref="F61:H61"/>
    <mergeCell ref="J61:L61"/>
    <mergeCell ref="B62:D62"/>
    <mergeCell ref="F62:H62"/>
    <mergeCell ref="J62:L62"/>
    <mergeCell ref="B59:D59"/>
    <mergeCell ref="F59:H59"/>
    <mergeCell ref="J59:L59"/>
    <mergeCell ref="B60:D60"/>
    <mergeCell ref="F60:H60"/>
    <mergeCell ref="J60:L60"/>
    <mergeCell ref="B57:D57"/>
    <mergeCell ref="F57:H57"/>
    <mergeCell ref="J57:L57"/>
    <mergeCell ref="B58:D58"/>
    <mergeCell ref="F58:H58"/>
    <mergeCell ref="J58:L58"/>
    <mergeCell ref="B55:D55"/>
    <mergeCell ref="F55:H55"/>
    <mergeCell ref="J55:L55"/>
    <mergeCell ref="B56:D56"/>
    <mergeCell ref="F56:H56"/>
    <mergeCell ref="J56:L56"/>
    <mergeCell ref="B53:D53"/>
    <mergeCell ref="F53:H53"/>
    <mergeCell ref="J53:L53"/>
    <mergeCell ref="B54:D54"/>
    <mergeCell ref="F54:H54"/>
    <mergeCell ref="J54:L54"/>
    <mergeCell ref="B51:D51"/>
    <mergeCell ref="F51:H51"/>
    <mergeCell ref="J51:L51"/>
    <mergeCell ref="B52:D52"/>
    <mergeCell ref="F52:H52"/>
    <mergeCell ref="J52:L52"/>
    <mergeCell ref="C49:D49"/>
    <mergeCell ref="G49:H49"/>
    <mergeCell ref="K49:L49"/>
    <mergeCell ref="C50:D50"/>
    <mergeCell ref="G50:H50"/>
    <mergeCell ref="K50:L50"/>
    <mergeCell ref="C47:D47"/>
    <mergeCell ref="G47:H47"/>
    <mergeCell ref="K47:L47"/>
    <mergeCell ref="C48:D48"/>
    <mergeCell ref="G48:H48"/>
    <mergeCell ref="K48:L48"/>
    <mergeCell ref="C45:D45"/>
    <mergeCell ref="G45:H45"/>
    <mergeCell ref="K45:L45"/>
    <mergeCell ref="C46:D46"/>
    <mergeCell ref="G46:H46"/>
    <mergeCell ref="K46:L46"/>
    <mergeCell ref="B43:D43"/>
    <mergeCell ref="F43:H43"/>
    <mergeCell ref="J43:L43"/>
    <mergeCell ref="C44:D44"/>
    <mergeCell ref="G44:H44"/>
    <mergeCell ref="K44:L44"/>
    <mergeCell ref="B36:D36"/>
    <mergeCell ref="F36:H36"/>
    <mergeCell ref="J36:L36"/>
    <mergeCell ref="B42:D42"/>
    <mergeCell ref="F42:H42"/>
    <mergeCell ref="J42:L42"/>
    <mergeCell ref="B22:D22"/>
    <mergeCell ref="F22:H22"/>
    <mergeCell ref="J22:L22"/>
    <mergeCell ref="B28:D28"/>
    <mergeCell ref="F28:H28"/>
    <mergeCell ref="J28:L28"/>
    <mergeCell ref="B20:D20"/>
    <mergeCell ref="F20:H20"/>
    <mergeCell ref="J20:L20"/>
    <mergeCell ref="B21:D21"/>
    <mergeCell ref="F21:H21"/>
    <mergeCell ref="J21:L21"/>
    <mergeCell ref="B18:D18"/>
    <mergeCell ref="F18:H18"/>
    <mergeCell ref="J18:L18"/>
    <mergeCell ref="B19:D19"/>
    <mergeCell ref="F19:H19"/>
    <mergeCell ref="J19:L19"/>
    <mergeCell ref="B16:D16"/>
    <mergeCell ref="F16:H16"/>
    <mergeCell ref="J16:L16"/>
    <mergeCell ref="B17:D17"/>
    <mergeCell ref="F17:H17"/>
    <mergeCell ref="J17:L17"/>
    <mergeCell ref="B14:D14"/>
    <mergeCell ref="F14:H14"/>
    <mergeCell ref="J14:L14"/>
    <mergeCell ref="B15:D15"/>
    <mergeCell ref="F15:H15"/>
    <mergeCell ref="J15:L15"/>
    <mergeCell ref="B12:D12"/>
    <mergeCell ref="F12:H12"/>
    <mergeCell ref="J12:L12"/>
    <mergeCell ref="B13:D13"/>
    <mergeCell ref="F13:H13"/>
    <mergeCell ref="J13:L13"/>
    <mergeCell ref="C10:D10"/>
    <mergeCell ref="G10:H10"/>
    <mergeCell ref="K10:L10"/>
    <mergeCell ref="B11:D11"/>
    <mergeCell ref="F11:H11"/>
    <mergeCell ref="J11:L11"/>
    <mergeCell ref="C8:D8"/>
    <mergeCell ref="G8:H8"/>
    <mergeCell ref="K8:L8"/>
    <mergeCell ref="C9:D9"/>
    <mergeCell ref="G9:H9"/>
    <mergeCell ref="K9:L9"/>
    <mergeCell ref="C7:D7"/>
    <mergeCell ref="G7:H7"/>
    <mergeCell ref="K7:L7"/>
    <mergeCell ref="C4:D4"/>
    <mergeCell ref="G4:H4"/>
    <mergeCell ref="K4:L4"/>
    <mergeCell ref="C5:D5"/>
    <mergeCell ref="G5:H5"/>
    <mergeCell ref="K5:L5"/>
    <mergeCell ref="B2:D2"/>
    <mergeCell ref="F2:H2"/>
    <mergeCell ref="J2:L2"/>
    <mergeCell ref="B3:D3"/>
    <mergeCell ref="F3:H3"/>
    <mergeCell ref="J3:L3"/>
    <mergeCell ref="C6:D6"/>
    <mergeCell ref="G6:H6"/>
    <mergeCell ref="K6:L6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E19"/>
  <sheetViews>
    <sheetView zoomScale="90" zoomScaleNormal="90" workbookViewId="0">
      <selection activeCell="AH16" sqref="AH16"/>
    </sheetView>
  </sheetViews>
  <sheetFormatPr baseColWidth="10" defaultColWidth="9.140625" defaultRowHeight="12.75"/>
  <cols>
    <col min="1" max="1" width="9.140625" customWidth="1"/>
    <col min="2" max="2" width="18.85546875" customWidth="1"/>
    <col min="3" max="3" width="9.140625" customWidth="1"/>
    <col min="4" max="4" width="17.28515625" customWidth="1"/>
    <col min="5" max="5" width="9.140625" customWidth="1"/>
    <col min="29" max="29" width="26.7109375" customWidth="1"/>
    <col min="30" max="30" width="16.85546875" bestFit="1" customWidth="1"/>
  </cols>
  <sheetData>
    <row r="3" spans="2:31">
      <c r="B3" s="100"/>
      <c r="C3" s="98" t="s">
        <v>437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</row>
    <row r="4" spans="2:31">
      <c r="B4" s="100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</row>
    <row r="5" spans="2:31">
      <c r="B5" s="100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</row>
    <row r="6" spans="2:31">
      <c r="B6" s="100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</row>
    <row r="7" spans="2:31">
      <c r="B7" s="100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</row>
    <row r="8" spans="2:31" ht="63.75" customHeight="1">
      <c r="B8" s="80" t="s">
        <v>10</v>
      </c>
      <c r="C8" s="99" t="s">
        <v>30</v>
      </c>
      <c r="D8" s="99"/>
      <c r="E8" s="99" t="s">
        <v>32</v>
      </c>
      <c r="F8" s="99"/>
      <c r="G8" s="99" t="s">
        <v>34</v>
      </c>
      <c r="H8" s="99"/>
      <c r="I8" s="99" t="s">
        <v>36</v>
      </c>
      <c r="J8" s="99"/>
      <c r="K8" s="99" t="s">
        <v>38</v>
      </c>
      <c r="L8" s="99"/>
      <c r="M8" s="99" t="s">
        <v>40</v>
      </c>
      <c r="N8" s="99"/>
      <c r="O8" s="99" t="s">
        <v>42</v>
      </c>
      <c r="P8" s="99"/>
      <c r="Q8" s="99" t="s">
        <v>44</v>
      </c>
      <c r="R8" s="99"/>
      <c r="S8" s="99" t="s">
        <v>46</v>
      </c>
      <c r="T8" s="99"/>
      <c r="U8" s="99" t="s">
        <v>48</v>
      </c>
      <c r="V8" s="99"/>
      <c r="W8" s="99" t="s">
        <v>50</v>
      </c>
      <c r="X8" s="99"/>
      <c r="Y8" s="99" t="s">
        <v>439</v>
      </c>
      <c r="Z8" s="99"/>
      <c r="AA8" s="99" t="s">
        <v>53</v>
      </c>
      <c r="AB8" s="99"/>
    </row>
    <row r="9" spans="2:31" ht="24" customHeight="1">
      <c r="B9" s="81" t="s">
        <v>435</v>
      </c>
      <c r="C9" s="82" t="s">
        <v>66</v>
      </c>
      <c r="D9" s="82" t="s">
        <v>436</v>
      </c>
      <c r="E9" s="82" t="s">
        <v>66</v>
      </c>
      <c r="F9" s="82" t="s">
        <v>436</v>
      </c>
      <c r="G9" s="82" t="s">
        <v>66</v>
      </c>
      <c r="H9" s="82" t="s">
        <v>436</v>
      </c>
      <c r="I9" s="82" t="s">
        <v>66</v>
      </c>
      <c r="J9" s="82" t="s">
        <v>436</v>
      </c>
      <c r="K9" s="82" t="s">
        <v>66</v>
      </c>
      <c r="L9" s="82" t="s">
        <v>436</v>
      </c>
      <c r="M9" s="82" t="s">
        <v>66</v>
      </c>
      <c r="N9" s="82" t="s">
        <v>436</v>
      </c>
      <c r="O9" s="82" t="s">
        <v>66</v>
      </c>
      <c r="P9" s="82" t="s">
        <v>436</v>
      </c>
      <c r="Q9" s="82" t="s">
        <v>66</v>
      </c>
      <c r="R9" s="82" t="s">
        <v>436</v>
      </c>
      <c r="S9" s="82" t="s">
        <v>66</v>
      </c>
      <c r="T9" s="82" t="s">
        <v>436</v>
      </c>
      <c r="U9" s="82" t="s">
        <v>66</v>
      </c>
      <c r="V9" s="82" t="s">
        <v>436</v>
      </c>
      <c r="W9" s="82" t="s">
        <v>66</v>
      </c>
      <c r="X9" s="82" t="s">
        <v>436</v>
      </c>
      <c r="Y9" s="82" t="s">
        <v>66</v>
      </c>
      <c r="Z9" s="82" t="s">
        <v>436</v>
      </c>
      <c r="AA9" s="82" t="s">
        <v>66</v>
      </c>
      <c r="AB9" s="82" t="s">
        <v>436</v>
      </c>
      <c r="AC9" s="151" t="s">
        <v>461</v>
      </c>
      <c r="AD9" s="151" t="s">
        <v>462</v>
      </c>
    </row>
    <row r="10" spans="2:31" ht="25.5" customHeight="1">
      <c r="B10" s="7" t="str">
        <f>PRESENTACIÓN!B38</f>
        <v>Aseador y Servicio Doméstico</v>
      </c>
      <c r="C10" s="2" t="s">
        <v>260</v>
      </c>
      <c r="D10" s="2">
        <f>VLOOKUP(C10,EDUCACIÓN,3)</f>
        <v>25.600000000000009</v>
      </c>
      <c r="E10" s="2" t="s">
        <v>265</v>
      </c>
      <c r="F10" s="2">
        <f t="shared" ref="F10:F18" si="0">VLOOKUP(E10,EXPERIENCIA,3)</f>
        <v>38.400000000000006</v>
      </c>
      <c r="G10" s="2" t="s">
        <v>265</v>
      </c>
      <c r="H10" s="84">
        <f t="shared" ref="H10:H18" si="1">VLOOKUP(G10,HABILIDADMENTAL,3)</f>
        <v>15.36</v>
      </c>
      <c r="I10" s="2" t="s">
        <v>265</v>
      </c>
      <c r="J10" s="85">
        <f t="shared" ref="J10:J18" si="2">VLOOKUP(I10,COMPLEJIDADDELCARGO,3)</f>
        <v>23.04</v>
      </c>
      <c r="K10" s="2" t="s">
        <v>277</v>
      </c>
      <c r="L10" s="85">
        <f t="shared" ref="L10:L18" si="3">VLOOKUP(K10,RESPONSABILIDADPORERRORES,3)</f>
        <v>38.400000000000006</v>
      </c>
      <c r="M10" s="2" t="s">
        <v>265</v>
      </c>
      <c r="N10" s="85">
        <f t="shared" ref="N10:N18" si="4">VLOOKUP(M10,RESPONSABILIDADPORMANEJODEINF,3)</f>
        <v>12.800000000000004</v>
      </c>
      <c r="O10" s="2" t="s">
        <v>277</v>
      </c>
      <c r="P10" s="85">
        <f t="shared" ref="P10:P18" si="5">VLOOKUP(O10,RESPONSABILIDADPORCONTACTOCONCLIENTE,3)</f>
        <v>51.200000000000017</v>
      </c>
      <c r="Q10" s="2" t="s">
        <v>262</v>
      </c>
      <c r="R10" s="85">
        <f t="shared" ref="R10:R18" si="6">VLOOKUP(Q10,RESPONSABILIDADPORCALIDAD,3)</f>
        <v>48</v>
      </c>
      <c r="S10" s="2" t="s">
        <v>262</v>
      </c>
      <c r="T10" s="85">
        <f t="shared" ref="T10:T18" si="7">VLOOKUP(S10,RESPONSABILIDADPORSEGURIDADEINTEGRIDAD,3)</f>
        <v>38.400000000000013</v>
      </c>
      <c r="U10" s="2" t="s">
        <v>260</v>
      </c>
      <c r="V10" s="85">
        <f t="shared" ref="V10:V18" si="8">VLOOKUP(U10,RESPONSABILIDADPORMATERIALESINVENTARIO,3)</f>
        <v>6.4000000000000021</v>
      </c>
      <c r="W10" s="2" t="s">
        <v>297</v>
      </c>
      <c r="X10" s="85">
        <f t="shared" ref="X10:X18" si="9">VLOOKUP(W10,ESFUERZOFÍSICO,3)</f>
        <v>64.000000000000014</v>
      </c>
      <c r="Y10" s="2" t="s">
        <v>262</v>
      </c>
      <c r="Z10" s="85">
        <f t="shared" ref="Z10:Z18" si="10">VLOOKUP(Y10,ESFUERZOMENTAL,3)</f>
        <v>24</v>
      </c>
      <c r="AA10" s="2" t="s">
        <v>277</v>
      </c>
      <c r="AB10" s="85">
        <f t="shared" ref="AB10:AB18" si="11">VLOOKUP(AA10,ESFUERZOVISUAL,3)</f>
        <v>44.8</v>
      </c>
      <c r="AD10" s="152">
        <v>1750905</v>
      </c>
      <c r="AE10" s="152"/>
    </row>
    <row r="11" spans="2:31" ht="27" customHeight="1">
      <c r="B11" s="7" t="str">
        <f>PRESENTACIÓN!B39</f>
        <v>Asistente de Nomina</v>
      </c>
      <c r="C11" s="2" t="s">
        <v>262</v>
      </c>
      <c r="D11" s="2">
        <f t="shared" ref="D10:D18" si="12">VLOOKUP(C11,EDUCACIÓN,3)</f>
        <v>76.800000000000026</v>
      </c>
      <c r="E11" s="2" t="s">
        <v>265</v>
      </c>
      <c r="F11" s="2">
        <f t="shared" si="0"/>
        <v>38.400000000000006</v>
      </c>
      <c r="G11" s="2" t="s">
        <v>262</v>
      </c>
      <c r="H11" s="84">
        <f t="shared" si="1"/>
        <v>23.04</v>
      </c>
      <c r="I11" s="2" t="s">
        <v>262</v>
      </c>
      <c r="J11" s="85">
        <f t="shared" si="2"/>
        <v>34.56</v>
      </c>
      <c r="K11" s="2" t="s">
        <v>277</v>
      </c>
      <c r="L11" s="85">
        <f t="shared" si="3"/>
        <v>38.400000000000006</v>
      </c>
      <c r="M11" s="2" t="s">
        <v>277</v>
      </c>
      <c r="N11" s="85">
        <f t="shared" si="4"/>
        <v>25.600000000000009</v>
      </c>
      <c r="O11" s="2" t="s">
        <v>262</v>
      </c>
      <c r="P11" s="85">
        <f t="shared" si="5"/>
        <v>38.400000000000013</v>
      </c>
      <c r="Q11" s="2" t="s">
        <v>262</v>
      </c>
      <c r="R11" s="85">
        <f t="shared" si="6"/>
        <v>48</v>
      </c>
      <c r="S11" s="2" t="s">
        <v>265</v>
      </c>
      <c r="T11" s="85">
        <f t="shared" si="7"/>
        <v>25.600000000000009</v>
      </c>
      <c r="U11" s="2" t="s">
        <v>265</v>
      </c>
      <c r="V11" s="85">
        <f t="shared" si="8"/>
        <v>12.800000000000004</v>
      </c>
      <c r="W11" s="2" t="s">
        <v>260</v>
      </c>
      <c r="X11" s="85">
        <f t="shared" si="9"/>
        <v>12.800000000000004</v>
      </c>
      <c r="Y11" s="2" t="s">
        <v>262</v>
      </c>
      <c r="Z11" s="85">
        <f t="shared" si="10"/>
        <v>24</v>
      </c>
      <c r="AA11" s="2" t="s">
        <v>277</v>
      </c>
      <c r="AB11" s="85">
        <f t="shared" si="11"/>
        <v>44.8</v>
      </c>
      <c r="AD11" s="152">
        <v>2100000</v>
      </c>
      <c r="AE11" s="152"/>
    </row>
    <row r="12" spans="2:31" ht="25.5">
      <c r="B12" s="7" t="str">
        <f>PRESENTACIÓN!B40</f>
        <v>Asistente de Talento Humano</v>
      </c>
      <c r="C12" s="2" t="s">
        <v>262</v>
      </c>
      <c r="D12" s="2">
        <f t="shared" si="12"/>
        <v>76.800000000000026</v>
      </c>
      <c r="E12" s="2" t="s">
        <v>265</v>
      </c>
      <c r="F12" s="2">
        <f t="shared" si="0"/>
        <v>38.400000000000006</v>
      </c>
      <c r="G12" s="2" t="s">
        <v>262</v>
      </c>
      <c r="H12" s="84">
        <f t="shared" si="1"/>
        <v>23.04</v>
      </c>
      <c r="I12" s="2" t="s">
        <v>262</v>
      </c>
      <c r="J12" s="85">
        <f t="shared" si="2"/>
        <v>34.56</v>
      </c>
      <c r="K12" s="2" t="s">
        <v>262</v>
      </c>
      <c r="L12" s="85">
        <f t="shared" si="3"/>
        <v>28.800000000000004</v>
      </c>
      <c r="M12" s="2" t="s">
        <v>277</v>
      </c>
      <c r="N12" s="85">
        <f t="shared" si="4"/>
        <v>25.600000000000009</v>
      </c>
      <c r="O12" s="2" t="s">
        <v>262</v>
      </c>
      <c r="P12" s="85">
        <f t="shared" si="5"/>
        <v>38.400000000000013</v>
      </c>
      <c r="Q12" s="2" t="s">
        <v>262</v>
      </c>
      <c r="R12" s="85">
        <f t="shared" si="6"/>
        <v>48</v>
      </c>
      <c r="S12" s="2" t="s">
        <v>265</v>
      </c>
      <c r="T12" s="85">
        <f t="shared" si="7"/>
        <v>25.600000000000009</v>
      </c>
      <c r="U12" s="2" t="s">
        <v>265</v>
      </c>
      <c r="V12" s="85">
        <f t="shared" si="8"/>
        <v>12.800000000000004</v>
      </c>
      <c r="W12" s="2" t="s">
        <v>260</v>
      </c>
      <c r="X12" s="85">
        <f t="shared" si="9"/>
        <v>12.800000000000004</v>
      </c>
      <c r="Y12" s="2" t="s">
        <v>262</v>
      </c>
      <c r="Z12" s="85">
        <f t="shared" si="10"/>
        <v>24</v>
      </c>
      <c r="AA12" s="2" t="s">
        <v>262</v>
      </c>
      <c r="AB12" s="85">
        <f t="shared" si="11"/>
        <v>33.599999999999994</v>
      </c>
      <c r="AD12" s="152">
        <v>2200000</v>
      </c>
      <c r="AE12" s="152"/>
    </row>
    <row r="13" spans="2:31" ht="25.5">
      <c r="B13" s="7" t="str">
        <f>PRESENTACIÓN!B41</f>
        <v>Coordinador Administrativo</v>
      </c>
      <c r="C13" s="2" t="s">
        <v>277</v>
      </c>
      <c r="D13" s="2">
        <f t="shared" si="12"/>
        <v>102.40000000000003</v>
      </c>
      <c r="E13" s="2" t="s">
        <v>297</v>
      </c>
      <c r="F13" s="2">
        <f t="shared" si="0"/>
        <v>96</v>
      </c>
      <c r="G13" s="2" t="s">
        <v>297</v>
      </c>
      <c r="H13" s="84">
        <f t="shared" si="1"/>
        <v>38.4</v>
      </c>
      <c r="I13" s="2" t="s">
        <v>277</v>
      </c>
      <c r="J13" s="85">
        <f t="shared" si="2"/>
        <v>46.08</v>
      </c>
      <c r="K13" s="2" t="s">
        <v>277</v>
      </c>
      <c r="L13" s="85">
        <f t="shared" si="3"/>
        <v>38.400000000000006</v>
      </c>
      <c r="M13" s="2" t="s">
        <v>277</v>
      </c>
      <c r="N13" s="85">
        <f t="shared" si="4"/>
        <v>25.600000000000009</v>
      </c>
      <c r="O13" s="2" t="s">
        <v>277</v>
      </c>
      <c r="P13" s="85">
        <f t="shared" si="5"/>
        <v>51.200000000000017</v>
      </c>
      <c r="Q13" s="2" t="s">
        <v>277</v>
      </c>
      <c r="R13" s="85">
        <f t="shared" si="6"/>
        <v>64</v>
      </c>
      <c r="S13" s="2" t="s">
        <v>265</v>
      </c>
      <c r="T13" s="85">
        <f t="shared" si="7"/>
        <v>25.600000000000009</v>
      </c>
      <c r="U13" s="2" t="s">
        <v>265</v>
      </c>
      <c r="V13" s="85">
        <f t="shared" si="8"/>
        <v>12.800000000000004</v>
      </c>
      <c r="W13" s="2" t="s">
        <v>260</v>
      </c>
      <c r="X13" s="85">
        <f t="shared" si="9"/>
        <v>12.800000000000004</v>
      </c>
      <c r="Y13" s="2" t="s">
        <v>277</v>
      </c>
      <c r="Z13" s="85">
        <f t="shared" si="10"/>
        <v>32</v>
      </c>
      <c r="AA13" s="2" t="s">
        <v>262</v>
      </c>
      <c r="AB13" s="85">
        <f t="shared" si="11"/>
        <v>33.599999999999994</v>
      </c>
      <c r="AD13" s="152">
        <v>2500000</v>
      </c>
      <c r="AE13" s="152"/>
    </row>
    <row r="14" spans="2:31" ht="25.5">
      <c r="B14" s="7" t="str">
        <f>PRESENTACIÓN!B42</f>
        <v>Coordinador de Talento Humano</v>
      </c>
      <c r="C14" s="2" t="s">
        <v>277</v>
      </c>
      <c r="D14" s="2">
        <f t="shared" si="12"/>
        <v>102.40000000000003</v>
      </c>
      <c r="E14" s="2" t="s">
        <v>277</v>
      </c>
      <c r="F14" s="2">
        <f t="shared" si="0"/>
        <v>76.800000000000011</v>
      </c>
      <c r="G14" s="2" t="s">
        <v>297</v>
      </c>
      <c r="H14" s="84">
        <f t="shared" si="1"/>
        <v>38.4</v>
      </c>
      <c r="I14" s="2" t="s">
        <v>277</v>
      </c>
      <c r="J14" s="85">
        <f t="shared" si="2"/>
        <v>46.08</v>
      </c>
      <c r="K14" s="2" t="s">
        <v>297</v>
      </c>
      <c r="L14" s="85">
        <f t="shared" si="3"/>
        <v>48</v>
      </c>
      <c r="M14" s="2" t="s">
        <v>277</v>
      </c>
      <c r="N14" s="85">
        <f t="shared" si="4"/>
        <v>25.600000000000009</v>
      </c>
      <c r="O14" s="2" t="s">
        <v>265</v>
      </c>
      <c r="P14" s="85">
        <f t="shared" si="5"/>
        <v>25.600000000000009</v>
      </c>
      <c r="Q14" s="2" t="s">
        <v>265</v>
      </c>
      <c r="R14" s="85">
        <f t="shared" si="6"/>
        <v>32</v>
      </c>
      <c r="S14" s="2" t="s">
        <v>265</v>
      </c>
      <c r="T14" s="85">
        <f t="shared" si="7"/>
        <v>25.600000000000009</v>
      </c>
      <c r="U14" s="2" t="s">
        <v>260</v>
      </c>
      <c r="V14" s="85">
        <f t="shared" si="8"/>
        <v>6.4000000000000021</v>
      </c>
      <c r="W14" s="2" t="s">
        <v>260</v>
      </c>
      <c r="X14" s="85">
        <f t="shared" si="9"/>
        <v>12.800000000000004</v>
      </c>
      <c r="Y14" s="2" t="s">
        <v>277</v>
      </c>
      <c r="Z14" s="85">
        <f t="shared" si="10"/>
        <v>32</v>
      </c>
      <c r="AA14" s="2" t="s">
        <v>277</v>
      </c>
      <c r="AB14" s="85">
        <f t="shared" si="11"/>
        <v>44.8</v>
      </c>
      <c r="AD14" s="152">
        <v>3500000</v>
      </c>
      <c r="AE14" s="152"/>
    </row>
    <row r="15" spans="2:31" ht="25.5">
      <c r="B15" s="7" t="str">
        <f>PRESENTACIÓN!B43</f>
        <v>Director Administrativo</v>
      </c>
      <c r="C15" s="2" t="s">
        <v>277</v>
      </c>
      <c r="D15" s="2">
        <f t="shared" si="12"/>
        <v>102.40000000000003</v>
      </c>
      <c r="E15" s="2" t="s">
        <v>297</v>
      </c>
      <c r="F15" s="2">
        <f t="shared" si="0"/>
        <v>96</v>
      </c>
      <c r="G15" s="2" t="s">
        <v>297</v>
      </c>
      <c r="H15" s="84">
        <f t="shared" si="1"/>
        <v>38.4</v>
      </c>
      <c r="I15" s="2" t="s">
        <v>297</v>
      </c>
      <c r="J15" s="85">
        <f t="shared" si="2"/>
        <v>57.599999999999994</v>
      </c>
      <c r="K15" s="2" t="s">
        <v>297</v>
      </c>
      <c r="L15" s="85">
        <f t="shared" si="3"/>
        <v>48</v>
      </c>
      <c r="M15" s="2" t="s">
        <v>297</v>
      </c>
      <c r="N15" s="85">
        <f t="shared" si="4"/>
        <v>32.000000000000007</v>
      </c>
      <c r="O15" s="2" t="s">
        <v>297</v>
      </c>
      <c r="P15" s="85">
        <f t="shared" si="5"/>
        <v>64.000000000000014</v>
      </c>
      <c r="Q15" s="2" t="s">
        <v>265</v>
      </c>
      <c r="R15" s="85">
        <f t="shared" si="6"/>
        <v>32</v>
      </c>
      <c r="S15" s="2" t="s">
        <v>297</v>
      </c>
      <c r="T15" s="85">
        <f t="shared" si="7"/>
        <v>64.000000000000014</v>
      </c>
      <c r="U15" s="2" t="s">
        <v>277</v>
      </c>
      <c r="V15" s="85">
        <f t="shared" si="8"/>
        <v>25.600000000000009</v>
      </c>
      <c r="W15" s="2" t="s">
        <v>260</v>
      </c>
      <c r="X15" s="85">
        <f t="shared" si="9"/>
        <v>12.800000000000004</v>
      </c>
      <c r="Y15" s="2" t="s">
        <v>297</v>
      </c>
      <c r="Z15" s="85">
        <f t="shared" si="10"/>
        <v>40</v>
      </c>
      <c r="AA15" s="2" t="s">
        <v>277</v>
      </c>
      <c r="AB15" s="85">
        <f t="shared" si="11"/>
        <v>44.8</v>
      </c>
      <c r="AD15" s="152">
        <v>4200000</v>
      </c>
      <c r="AE15" s="152"/>
    </row>
    <row r="16" spans="2:31" ht="36" customHeight="1">
      <c r="B16" s="7" t="str">
        <f>PRESENTACIÓN!B44</f>
        <v>Gerente General</v>
      </c>
      <c r="C16" s="2" t="s">
        <v>277</v>
      </c>
      <c r="D16" s="2">
        <f t="shared" si="12"/>
        <v>102.40000000000003</v>
      </c>
      <c r="E16" s="2" t="s">
        <v>297</v>
      </c>
      <c r="F16" s="2">
        <f t="shared" si="0"/>
        <v>96</v>
      </c>
      <c r="G16" s="2" t="s">
        <v>297</v>
      </c>
      <c r="H16" s="84">
        <f t="shared" si="1"/>
        <v>38.4</v>
      </c>
      <c r="I16" s="2" t="s">
        <v>297</v>
      </c>
      <c r="J16" s="85">
        <f t="shared" si="2"/>
        <v>57.599999999999994</v>
      </c>
      <c r="K16" s="2" t="s">
        <v>297</v>
      </c>
      <c r="L16" s="85">
        <f t="shared" si="3"/>
        <v>48</v>
      </c>
      <c r="M16" s="2" t="s">
        <v>297</v>
      </c>
      <c r="N16" s="85">
        <f t="shared" si="4"/>
        <v>32.000000000000007</v>
      </c>
      <c r="O16" s="2" t="s">
        <v>297</v>
      </c>
      <c r="P16" s="85">
        <f t="shared" si="5"/>
        <v>64.000000000000014</v>
      </c>
      <c r="Q16" s="2" t="s">
        <v>265</v>
      </c>
      <c r="R16" s="85">
        <f t="shared" si="6"/>
        <v>32</v>
      </c>
      <c r="S16" s="2" t="s">
        <v>297</v>
      </c>
      <c r="T16" s="85">
        <f t="shared" si="7"/>
        <v>64.000000000000014</v>
      </c>
      <c r="U16" s="2" t="s">
        <v>260</v>
      </c>
      <c r="V16" s="85">
        <f t="shared" si="8"/>
        <v>6.4000000000000021</v>
      </c>
      <c r="W16" s="2" t="s">
        <v>260</v>
      </c>
      <c r="X16" s="85">
        <f t="shared" si="9"/>
        <v>12.800000000000004</v>
      </c>
      <c r="Y16" s="2" t="s">
        <v>297</v>
      </c>
      <c r="Z16" s="85">
        <f t="shared" si="10"/>
        <v>40</v>
      </c>
      <c r="AA16" s="2" t="s">
        <v>277</v>
      </c>
      <c r="AB16" s="85">
        <f t="shared" si="11"/>
        <v>44.8</v>
      </c>
      <c r="AD16" s="152">
        <v>4500000</v>
      </c>
      <c r="AE16" s="152"/>
    </row>
    <row r="17" spans="2:31" ht="36.75" customHeight="1">
      <c r="B17" s="7" t="str">
        <f>PRESENTACIÓN!B45</f>
        <v>Operario de Servicios Generales</v>
      </c>
      <c r="C17" s="2" t="s">
        <v>265</v>
      </c>
      <c r="D17" s="2">
        <f t="shared" si="12"/>
        <v>51.200000000000017</v>
      </c>
      <c r="E17" s="2" t="s">
        <v>265</v>
      </c>
      <c r="F17" s="2">
        <f t="shared" si="0"/>
        <v>38.400000000000006</v>
      </c>
      <c r="G17" s="2" t="s">
        <v>265</v>
      </c>
      <c r="H17" s="84">
        <f t="shared" si="1"/>
        <v>15.36</v>
      </c>
      <c r="I17" s="2" t="s">
        <v>265</v>
      </c>
      <c r="J17" s="85">
        <f t="shared" si="2"/>
        <v>23.04</v>
      </c>
      <c r="K17" s="2" t="s">
        <v>262</v>
      </c>
      <c r="L17" s="85">
        <f t="shared" si="3"/>
        <v>28.800000000000004</v>
      </c>
      <c r="M17" s="2" t="s">
        <v>260</v>
      </c>
      <c r="N17" s="85">
        <f t="shared" si="4"/>
        <v>6.4000000000000021</v>
      </c>
      <c r="O17" s="2" t="s">
        <v>262</v>
      </c>
      <c r="P17" s="85">
        <f t="shared" si="5"/>
        <v>38.400000000000013</v>
      </c>
      <c r="Q17" s="2" t="s">
        <v>262</v>
      </c>
      <c r="R17" s="85">
        <f t="shared" si="6"/>
        <v>48</v>
      </c>
      <c r="S17" s="2" t="s">
        <v>262</v>
      </c>
      <c r="T17" s="85">
        <f t="shared" si="7"/>
        <v>38.400000000000013</v>
      </c>
      <c r="U17" s="2" t="s">
        <v>265</v>
      </c>
      <c r="V17" s="85">
        <f t="shared" si="8"/>
        <v>12.800000000000004</v>
      </c>
      <c r="W17" s="2" t="s">
        <v>297</v>
      </c>
      <c r="X17" s="85">
        <f t="shared" si="9"/>
        <v>64.000000000000014</v>
      </c>
      <c r="Y17" s="2" t="s">
        <v>265</v>
      </c>
      <c r="Z17" s="85">
        <f t="shared" si="10"/>
        <v>16</v>
      </c>
      <c r="AA17" s="2" t="s">
        <v>262</v>
      </c>
      <c r="AB17" s="85">
        <f t="shared" si="11"/>
        <v>33.599999999999994</v>
      </c>
      <c r="AD17" s="152">
        <v>1750905</v>
      </c>
      <c r="AE17" s="152"/>
    </row>
    <row r="18" spans="2:31" ht="25.5">
      <c r="B18" s="7" t="str">
        <f>PRESENTACIÓN!B46</f>
        <v>Supervisor de Aseo y Mantenimiento</v>
      </c>
      <c r="C18" s="2" t="s">
        <v>265</v>
      </c>
      <c r="D18" s="2">
        <f t="shared" si="12"/>
        <v>51.200000000000017</v>
      </c>
      <c r="E18" s="2" t="s">
        <v>262</v>
      </c>
      <c r="F18" s="2">
        <f t="shared" si="0"/>
        <v>57.600000000000009</v>
      </c>
      <c r="G18" s="2" t="s">
        <v>262</v>
      </c>
      <c r="H18" s="84">
        <f t="shared" si="1"/>
        <v>23.04</v>
      </c>
      <c r="I18" s="2" t="s">
        <v>262</v>
      </c>
      <c r="J18" s="85">
        <f t="shared" si="2"/>
        <v>34.56</v>
      </c>
      <c r="K18" s="2" t="s">
        <v>277</v>
      </c>
      <c r="L18" s="85">
        <f t="shared" si="3"/>
        <v>38.400000000000006</v>
      </c>
      <c r="M18" s="2" t="s">
        <v>262</v>
      </c>
      <c r="N18" s="85">
        <f t="shared" si="4"/>
        <v>19.200000000000006</v>
      </c>
      <c r="O18" s="2" t="s">
        <v>277</v>
      </c>
      <c r="P18" s="85">
        <f t="shared" si="5"/>
        <v>51.200000000000017</v>
      </c>
      <c r="Q18" s="2" t="s">
        <v>277</v>
      </c>
      <c r="R18" s="85">
        <f t="shared" si="6"/>
        <v>64</v>
      </c>
      <c r="S18" s="2" t="s">
        <v>262</v>
      </c>
      <c r="T18" s="85">
        <f t="shared" si="7"/>
        <v>38.400000000000013</v>
      </c>
      <c r="U18" s="2" t="s">
        <v>262</v>
      </c>
      <c r="V18" s="85">
        <f t="shared" si="8"/>
        <v>19.200000000000006</v>
      </c>
      <c r="W18" s="2" t="s">
        <v>262</v>
      </c>
      <c r="X18" s="85">
        <f t="shared" si="9"/>
        <v>38.400000000000013</v>
      </c>
      <c r="Y18" s="2" t="s">
        <v>262</v>
      </c>
      <c r="Z18" s="85">
        <f t="shared" si="10"/>
        <v>24</v>
      </c>
      <c r="AA18" s="2" t="s">
        <v>262</v>
      </c>
      <c r="AB18" s="85">
        <f t="shared" si="11"/>
        <v>33.599999999999994</v>
      </c>
      <c r="AD18" s="152">
        <v>2000000</v>
      </c>
      <c r="AE18" s="152"/>
    </row>
    <row r="19" spans="2:31">
      <c r="B19" s="83"/>
    </row>
  </sheetData>
  <mergeCells count="15">
    <mergeCell ref="Y8:Z8"/>
    <mergeCell ref="AA8:AB8"/>
    <mergeCell ref="B3:B7"/>
    <mergeCell ref="C3:AB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</mergeCells>
  <dataValidations count="1">
    <dataValidation type="list" allowBlank="1" showInputMessage="1" showErrorMessage="1" sqref="C10:C18 E10:E18 G10:G18 I10:I18 K10:K18 M10:M18 O10:O18 Q10:Q18 S10:S18 U10:U18 W10:W18 Y10:Y18 AA10:AA18" xr:uid="{E813762D-3FE5-4260-8623-F3833FDAF0E9}">
      <formula1>"I,II,III,IV,V"</formula1>
    </dataValidation>
  </dataValidation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PORTADA</vt:lpstr>
      <vt:lpstr>INDICE</vt:lpstr>
      <vt:lpstr>PRESENTACIÓN</vt:lpstr>
      <vt:lpstr>DEFINICIÓN_DE_FACTORES</vt:lpstr>
      <vt:lpstr>PONDERACIÓN</vt:lpstr>
      <vt:lpstr>TABLA_DE_VALORACIÓN</vt:lpstr>
      <vt:lpstr>ANEXO_FTO__A__OCUP</vt:lpstr>
      <vt:lpstr>MANUAL_DESCRIPTIVO</vt:lpstr>
      <vt:lpstr>valoracion_de_cargos_</vt:lpstr>
      <vt:lpstr>COMPLEJIDADDELCARGO</vt:lpstr>
      <vt:lpstr>EDUCACIÓN</vt:lpstr>
      <vt:lpstr>ESFUERZOFÍSICO</vt:lpstr>
      <vt:lpstr>ESFUERZOMENTAL</vt:lpstr>
      <vt:lpstr>ESFUERZOVISUAL</vt:lpstr>
      <vt:lpstr>EXPERIENCIA</vt:lpstr>
      <vt:lpstr>HABILIDADMENTAL</vt:lpstr>
      <vt:lpstr>RESPONSABILIDADPORCALIDAD</vt:lpstr>
      <vt:lpstr>RESPONSABILIDADPORCONTACTOCONCLIENTE</vt:lpstr>
      <vt:lpstr>RESPONSABILIDADPORERRORES</vt:lpstr>
      <vt:lpstr>RESPONSABILIDADPORMANEJODEINF</vt:lpstr>
      <vt:lpstr>RESPONSABILIDADPORMATERIALESINVENTARIO</vt:lpstr>
      <vt:lpstr>RESPONSABILIDADPORSEGURIDADEINTEGRIDAD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30_94041021802</dc:creator>
  <dc:description/>
  <cp:lastModifiedBy>030_94041022023</cp:lastModifiedBy>
  <cp:revision>1</cp:revision>
  <dcterms:created xsi:type="dcterms:W3CDTF">2026-03-18T17:22:48Z</dcterms:created>
  <dcterms:modified xsi:type="dcterms:W3CDTF">2026-03-25T13:38:47Z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SENA - Servicio Nacional de Aprendizaje</vt:lpwstr>
  </property>
  <property fmtid="{D5CDD505-2E9C-101B-9397-08002B2CF9AE}" pid="4" name="MSIP_Label_fc111285-cafa-4fc9-8a9a-bd902089b24f_ActionId">
    <vt:lpwstr>b859674b-f50d-48df-a09e-fcfd39c07a77</vt:lpwstr>
  </property>
  <property fmtid="{D5CDD505-2E9C-101B-9397-08002B2CF9AE}" pid="5" name="MSIP_Label_fc111285-cafa-4fc9-8a9a-bd902089b24f_ContentBits">
    <vt:lpwstr>0</vt:lpwstr>
  </property>
  <property fmtid="{D5CDD505-2E9C-101B-9397-08002B2CF9AE}" pid="6" name="MSIP_Label_fc111285-cafa-4fc9-8a9a-bd902089b24f_Enabled">
    <vt:lpwstr>true</vt:lpwstr>
  </property>
  <property fmtid="{D5CDD505-2E9C-101B-9397-08002B2CF9AE}" pid="7" name="MSIP_Label_fc111285-cafa-4fc9-8a9a-bd902089b24f_Method">
    <vt:lpwstr>Privileged</vt:lpwstr>
  </property>
  <property fmtid="{D5CDD505-2E9C-101B-9397-08002B2CF9AE}" pid="8" name="MSIP_Label_fc111285-cafa-4fc9-8a9a-bd902089b24f_Name">
    <vt:lpwstr>Public</vt:lpwstr>
  </property>
  <property fmtid="{D5CDD505-2E9C-101B-9397-08002B2CF9AE}" pid="9" name="MSIP_Label_fc111285-cafa-4fc9-8a9a-bd902089b24f_SetDate">
    <vt:lpwstr>2026-03-18T19:34:52Z</vt:lpwstr>
  </property>
  <property fmtid="{D5CDD505-2E9C-101B-9397-08002B2CF9AE}" pid="10" name="MSIP_Label_fc111285-cafa-4fc9-8a9a-bd902089b24f_SiteId">
    <vt:lpwstr>cbc2c381-2f2e-4d93-91d1-506c9316ace7</vt:lpwstr>
  </property>
  <property fmtid="{D5CDD505-2E9C-101B-9397-08002B2CF9AE}" pid="11" name="MSIP_Label_fc111285-cafa-4fc9-8a9a-bd902089b24f_Tag">
    <vt:lpwstr>10, 0, 1, 1</vt:lpwstr>
  </property>
</Properties>
</file>